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2165" windowHeight="3855" activeTab="0"/>
  </bookViews>
  <sheets>
    <sheet name="додаток до плану закупівель за " sheetId="1" r:id="rId1"/>
  </sheets>
  <definedNames>
    <definedName name="_xlnm._FilterDatabase" localSheetId="0" hidden="1">'додаток до плану закупівель за '!$A$3:$N$143</definedName>
  </definedNames>
  <calcPr fullCalcOnLoad="1"/>
</workbook>
</file>

<file path=xl/sharedStrings.xml><?xml version="1.0" encoding="utf-8"?>
<sst xmlns="http://schemas.openxmlformats.org/spreadsheetml/2006/main" count="372" uniqueCount="349">
  <si>
    <r>
      <t xml:space="preserve">Одеський національний економічний університет </t>
    </r>
    <r>
      <rPr>
        <b/>
        <sz val="12"/>
        <color indexed="9"/>
        <rFont val="Times New Roman"/>
        <family val="1"/>
      </rPr>
      <t>28.08.12</t>
    </r>
  </si>
  <si>
    <t>Предмет закупівлі</t>
  </si>
  <si>
    <t>Примітка</t>
  </si>
  <si>
    <t>22.22.1</t>
  </si>
  <si>
    <t>2.</t>
  </si>
  <si>
    <t>21.23.1</t>
  </si>
  <si>
    <t>4.</t>
  </si>
  <si>
    <t>74.81.1</t>
  </si>
  <si>
    <t>5.</t>
  </si>
  <si>
    <t>23.20.1</t>
  </si>
  <si>
    <t>25.13.6</t>
  </si>
  <si>
    <t>25.22.1</t>
  </si>
  <si>
    <t>24.51.4</t>
  </si>
  <si>
    <t>21.22.1</t>
  </si>
  <si>
    <t>24.51.3</t>
  </si>
  <si>
    <t>7.</t>
  </si>
  <si>
    <t>28.61.1</t>
  </si>
  <si>
    <t>25.24.2</t>
  </si>
  <si>
    <t>28.75.2</t>
  </si>
  <si>
    <t>36.63.2</t>
  </si>
  <si>
    <t>8.</t>
  </si>
  <si>
    <t>72.20.3</t>
  </si>
  <si>
    <t>10.</t>
  </si>
  <si>
    <t>72.50.1</t>
  </si>
  <si>
    <t>11.</t>
  </si>
  <si>
    <t>31.50.1</t>
  </si>
  <si>
    <t>31.50.2</t>
  </si>
  <si>
    <t>31.20.2</t>
  </si>
  <si>
    <t>26.82.1</t>
  </si>
  <si>
    <t>24.13.5</t>
  </si>
  <si>
    <t>14.21.1</t>
  </si>
  <si>
    <t>26.51.1</t>
  </si>
  <si>
    <t>26.52.1</t>
  </si>
  <si>
    <t>26.53.1</t>
  </si>
  <si>
    <t>25.21.2</t>
  </si>
  <si>
    <t>24.62.1</t>
  </si>
  <si>
    <t>36.63.4</t>
  </si>
  <si>
    <t>26.22.1</t>
  </si>
  <si>
    <t>27.22.1</t>
  </si>
  <si>
    <t>27.33.1</t>
  </si>
  <si>
    <t>20.20.1</t>
  </si>
  <si>
    <t>28.63.1</t>
  </si>
  <si>
    <t>28.74.1</t>
  </si>
  <si>
    <t>28.62.1</t>
  </si>
  <si>
    <t>20.30.1</t>
  </si>
  <si>
    <t>26.40.1</t>
  </si>
  <si>
    <t>26.65.1</t>
  </si>
  <si>
    <t>13.</t>
  </si>
  <si>
    <t>64.20.2</t>
  </si>
  <si>
    <t>15.</t>
  </si>
  <si>
    <t>66.03.1</t>
  </si>
  <si>
    <t>17.</t>
  </si>
  <si>
    <t>50.20.1</t>
  </si>
  <si>
    <t>74.70.1</t>
  </si>
  <si>
    <t>19.</t>
  </si>
  <si>
    <t>85.14.1</t>
  </si>
  <si>
    <t>20.</t>
  </si>
  <si>
    <t>15.51.5</t>
  </si>
  <si>
    <t>92.20.1</t>
  </si>
  <si>
    <t>23.</t>
  </si>
  <si>
    <t>24.</t>
  </si>
  <si>
    <t>90.00.2</t>
  </si>
  <si>
    <t>90.00.1</t>
  </si>
  <si>
    <t>26.</t>
  </si>
  <si>
    <t>93.01.1</t>
  </si>
  <si>
    <t>27.</t>
  </si>
  <si>
    <t>74.60.1</t>
  </si>
  <si>
    <t>31.62.9</t>
  </si>
  <si>
    <t>Послуги з монтажу, технічного обслуговування і ремонту електроустаткування</t>
  </si>
  <si>
    <t>28.</t>
  </si>
  <si>
    <t>29.24.9</t>
  </si>
  <si>
    <t>74.30.1</t>
  </si>
  <si>
    <t>30.</t>
  </si>
  <si>
    <t>64.20.1</t>
  </si>
  <si>
    <t>Послуги з передавання даних і повідомлень (послуги засобів зв”язку)</t>
  </si>
  <si>
    <t>31.</t>
  </si>
  <si>
    <t>32.</t>
  </si>
  <si>
    <t>65.12.1</t>
  </si>
  <si>
    <t>Послуги з грошового посередництва інші</t>
  </si>
  <si>
    <t>33.</t>
  </si>
  <si>
    <t>72.40.1</t>
  </si>
  <si>
    <t>22.13.1</t>
  </si>
  <si>
    <t>№ з/п</t>
  </si>
  <si>
    <t>30.01.1</t>
  </si>
  <si>
    <t>26.11.1</t>
  </si>
  <si>
    <t>24.11.1</t>
  </si>
  <si>
    <t>27.10.4</t>
  </si>
  <si>
    <t>27.10.6</t>
  </si>
  <si>
    <t>20.10.1</t>
  </si>
  <si>
    <t>20.10.2</t>
  </si>
  <si>
    <t>Код згідно   ДКПП         016-97</t>
  </si>
  <si>
    <t>Хозтовари, у т.ч.</t>
  </si>
  <si>
    <t>Канцтовари, у т.ч.</t>
  </si>
  <si>
    <t>22.11.2</t>
  </si>
  <si>
    <t>96.01.1</t>
  </si>
  <si>
    <t>61.10.2</t>
  </si>
  <si>
    <t>27.32.1</t>
  </si>
  <si>
    <t>58.13.3</t>
  </si>
  <si>
    <t>80.20.1</t>
  </si>
  <si>
    <t>Послуги з проведення розслідувань і забезпечення безпеки: послуги, що надаються за сигналом тривоги - кнопка термінового виклику, та послуги охоронної сигналізації</t>
  </si>
  <si>
    <t>18.12.1</t>
  </si>
  <si>
    <t>17.12.1</t>
  </si>
  <si>
    <t>95.11.1</t>
  </si>
  <si>
    <t>18.13.2</t>
  </si>
  <si>
    <t>19.20.2</t>
  </si>
  <si>
    <t>32.91.1</t>
  </si>
  <si>
    <t>17.22.1</t>
  </si>
  <si>
    <t>20.41.4</t>
  </si>
  <si>
    <t>20.41.3</t>
  </si>
  <si>
    <t>22.19.6</t>
  </si>
  <si>
    <t>17.21.1</t>
  </si>
  <si>
    <t>17.23.1</t>
  </si>
  <si>
    <t>22.29.2</t>
  </si>
  <si>
    <t>28.23.1</t>
  </si>
  <si>
    <t>25.99.2</t>
  </si>
  <si>
    <t>32.99.1</t>
  </si>
  <si>
    <t>27.40.2</t>
  </si>
  <si>
    <t>20.52.1</t>
  </si>
  <si>
    <t>Клей</t>
  </si>
  <si>
    <t>23.69.1</t>
  </si>
  <si>
    <t xml:space="preserve">Вироби з бетону, гіпсу або цементу, інші </t>
  </si>
  <si>
    <t>Паливо рідинне та газ; оливи мастильні</t>
  </si>
  <si>
    <t>86.90.1</t>
  </si>
  <si>
    <t>Вироби канцелярські, паперові</t>
  </si>
  <si>
    <t>58.19.1</t>
  </si>
  <si>
    <t>Послуги щодо друкування інші</t>
  </si>
  <si>
    <t>Лампи та світильніки</t>
  </si>
  <si>
    <t>22.21.2</t>
  </si>
  <si>
    <t>Трубки, труби, шланги та фітинги до них пластмасові</t>
  </si>
  <si>
    <t>23.42.1</t>
  </si>
  <si>
    <t>Вироби санітарно-технічни керамічні</t>
  </si>
  <si>
    <t>Вироби пластмасові, інші</t>
  </si>
  <si>
    <t>45.20.1</t>
  </si>
  <si>
    <t>Технічне обслуговування та ремонт автомобілів і маловантажних автомобільних засобів</t>
  </si>
  <si>
    <t>23.31.1</t>
  </si>
  <si>
    <t>Плитка та плити керамічні</t>
  </si>
  <si>
    <t>65.12.2</t>
  </si>
  <si>
    <t>38.11.3</t>
  </si>
  <si>
    <t>38.11.5</t>
  </si>
  <si>
    <t>Відходи безпечні, інші, придатні для вторинного використовування, зібрані</t>
  </si>
  <si>
    <t>38.12.1</t>
  </si>
  <si>
    <t>Збирання небезпечних відходів</t>
  </si>
  <si>
    <t>Папір газетний, папір ручного виготовлення та інший некрейдований папір, або картон для графічних цілей</t>
  </si>
  <si>
    <t>Ремонтування комп´ютерів і периферійного устаткування</t>
  </si>
  <si>
    <t>25.73.1</t>
  </si>
  <si>
    <t>25.73.3</t>
  </si>
  <si>
    <t>17.24.1</t>
  </si>
  <si>
    <t>25.94.1</t>
  </si>
  <si>
    <t>25.72.1</t>
  </si>
  <si>
    <t>23.51.1</t>
  </si>
  <si>
    <t>23.52.1</t>
  </si>
  <si>
    <t>20.30.2</t>
  </si>
  <si>
    <t>24.20.4</t>
  </si>
  <si>
    <t>22.23.1</t>
  </si>
  <si>
    <t>16.21.1</t>
  </si>
  <si>
    <t>28.14.1</t>
  </si>
  <si>
    <t>25.93.1</t>
  </si>
  <si>
    <t>23.65.1</t>
  </si>
  <si>
    <t>24.20.1</t>
  </si>
  <si>
    <t>25.21.1</t>
  </si>
  <si>
    <t xml:space="preserve">Вироби пластмасові для будівництва </t>
  </si>
  <si>
    <t xml:space="preserve">Послуги щодо пропускання трафіку мережами 
проводового електрозв'язку.
</t>
  </si>
  <si>
    <t>33.12.1</t>
  </si>
  <si>
    <t>Послуги щодо страхування автотранспорту</t>
  </si>
  <si>
    <t>81.29.1</t>
  </si>
  <si>
    <t xml:space="preserve">Послуги щодо очищення, інші (послуги щодо дезінфікування та винищування шкідників)
Послуги щодо санітарного обробляння,
інші
</t>
  </si>
  <si>
    <t>Молоко та вершки, рідинні, оброблені</t>
  </si>
  <si>
    <t>10.51.1</t>
  </si>
  <si>
    <t>Відходи безпечні, непридатні для вторинного використання, зібрані.</t>
  </si>
  <si>
    <t>37.00.1</t>
  </si>
  <si>
    <t>Послуги каналізаційні</t>
  </si>
  <si>
    <t xml:space="preserve">Послуги щодо прання та хімічного чищення текстильних 
і хутряних виробів.
</t>
  </si>
  <si>
    <t>33.14.1</t>
  </si>
  <si>
    <t xml:space="preserve">Ремонтування та технічне обслуговування електронного й 
оптичного устатковання
</t>
  </si>
  <si>
    <t>33.13.1</t>
  </si>
  <si>
    <t>71.20.1</t>
  </si>
  <si>
    <t>Послуги щодо технічного випробовування й аналізування</t>
  </si>
  <si>
    <t>61.10.1</t>
  </si>
  <si>
    <t>64.19.3</t>
  </si>
  <si>
    <t>63.11.1</t>
  </si>
  <si>
    <t xml:space="preserve">Послуги щодо обробляння даних, розміщування 
інформації на веб-вузлах, щодо програмного застосування 
та інші послуги щодо забезпечення інформаційно-
технологічною інфраструктурою
</t>
  </si>
  <si>
    <t>58.11.1  58.11.2</t>
  </si>
  <si>
    <t xml:space="preserve">Книжки друковані
Книжки на диску, магнітній стрічці чи на інших фізичних 
носіях
</t>
  </si>
  <si>
    <t>Послуги щодо видавання друкованої продукції, інші.</t>
  </si>
  <si>
    <t>90.03.1</t>
  </si>
  <si>
    <t>Творчість мистецька</t>
  </si>
  <si>
    <t>74.90.2</t>
  </si>
  <si>
    <t>70.22.1</t>
  </si>
  <si>
    <t>Послуги консультативні щодо керування підприємствами (аудит)</t>
  </si>
  <si>
    <t>69.20.2</t>
  </si>
  <si>
    <t>Послуги щодо бухгалтерського обліку</t>
  </si>
  <si>
    <t>26.20.1</t>
  </si>
  <si>
    <t>Машини обчислювальні, частини та приладдя до них</t>
  </si>
  <si>
    <t>Виробиз недорогоцінних мералів</t>
  </si>
  <si>
    <t>Код КЕКВ (для бюджетних коштів)</t>
  </si>
  <si>
    <t>Очікувана вартість предмета закупівлі</t>
  </si>
  <si>
    <t>62.02.2</t>
  </si>
  <si>
    <t>Послуги щодо консультування стосовно систем і програмного забеспечення, у т.ч.</t>
  </si>
  <si>
    <t>85.59.1</t>
  </si>
  <si>
    <t>Послуги освітні інші</t>
  </si>
  <si>
    <t>73.11.1</t>
  </si>
  <si>
    <t>Послуги рекламних агенств</t>
  </si>
  <si>
    <t>22.29.9</t>
  </si>
  <si>
    <t>Послуги з виробництва інших виробів з пластмас</t>
  </si>
  <si>
    <t>Тара з пластмас</t>
  </si>
  <si>
    <t>Препарати пахучі</t>
  </si>
  <si>
    <t>Предмети одягу та аксесуари одягу з вулканізованої гуми,(рукавички гумові)</t>
  </si>
  <si>
    <t>Папір побутовий і туалетний та паперова продукці</t>
  </si>
  <si>
    <t>Мило, засоби мийні та засоби лдя чищення</t>
  </si>
  <si>
    <t>Форми та ціліндри друкарські, засоби друкорськи інші, що їх використовують для друкування</t>
  </si>
  <si>
    <t>Замки та завіси</t>
  </si>
  <si>
    <t>Фарби та лаки на основі полімерів</t>
  </si>
  <si>
    <t>Вапно негашене, гашене та гідравлічне</t>
  </si>
  <si>
    <t>Цемент</t>
  </si>
  <si>
    <t>74.20.1</t>
  </si>
  <si>
    <t>Пластинки та плівки фотографічні, крім кінематографічних, експоновані</t>
  </si>
  <si>
    <t>Фарби та лаки інші та повязані з ними продукція; бравники художні та друкарські чорнила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</si>
  <si>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подушечки.</t>
  </si>
  <si>
    <t>56.29.2</t>
  </si>
  <si>
    <t>Крани, вентилі, клапани та подібні вироби до труб, котлів, резервуарів, цистерн і подібних виробів.</t>
  </si>
  <si>
    <t>Пристрої електромонтажні</t>
  </si>
  <si>
    <t>27.11.4</t>
  </si>
  <si>
    <t>Трансформатори електричні</t>
  </si>
  <si>
    <t>63.99.1</t>
  </si>
  <si>
    <t>Послуги інформаційні інші</t>
  </si>
  <si>
    <t xml:space="preserve">Ремонтування та технічне обслуговування машин загальної призначеності 
</t>
  </si>
  <si>
    <t>Вироби крепільні гвинтові та гвинтонарізні</t>
  </si>
  <si>
    <t>Шпалери</t>
  </si>
  <si>
    <t xml:space="preserve"> </t>
  </si>
  <si>
    <t>93.19.1</t>
  </si>
  <si>
    <t>Послуги з проведення спортивних змагань</t>
  </si>
  <si>
    <t>17.12.7</t>
  </si>
  <si>
    <t>Папір і картон оброблені</t>
  </si>
  <si>
    <t>необхідні зміни</t>
  </si>
  <si>
    <t>Мітли та щітки</t>
  </si>
  <si>
    <t>Пестициди та інші агрохімічні продукти (засоби дезінфекції)</t>
  </si>
  <si>
    <t>Послуги професійні, технічні та комерційні, інші</t>
  </si>
  <si>
    <r>
      <t xml:space="preserve">Очікувана вартість предмета закупівлі </t>
    </r>
    <r>
      <rPr>
        <b/>
        <sz val="10"/>
        <color indexed="8"/>
        <rFont val="Times New Roman"/>
        <family val="1"/>
      </rPr>
      <t>згідно плану закупівель для казначейства і кошториса</t>
    </r>
  </si>
  <si>
    <t>25.73.6</t>
  </si>
  <si>
    <t>Інструменти, інші</t>
  </si>
  <si>
    <t>Вироби з дроту, ланцюги та пружини</t>
  </si>
  <si>
    <t>Фанера клеєна, фанерові панелі і подібні вироби з шаруватої деревини; плити деревностружкові і подібні плити з деревини чи з інших здеревінілих матеріалів</t>
  </si>
  <si>
    <t>26.51.6</t>
  </si>
  <si>
    <t>Інструменти та прилади вимірювальні, контрольні та випробовувальні, інші</t>
  </si>
  <si>
    <t>58.29.3</t>
  </si>
  <si>
    <t>Програмне забезпечення як завантажені файли</t>
  </si>
  <si>
    <t>71.12.1</t>
  </si>
  <si>
    <t xml:space="preserve">Послуги інженерні </t>
  </si>
  <si>
    <t>Труби, трубки, порожнисті профілі, безшовні, зі сталі</t>
  </si>
  <si>
    <t>68.31.1</t>
  </si>
  <si>
    <t xml:space="preserve">Послуги агентств нерухомості </t>
  </si>
  <si>
    <t>Додаток до річного плану державних закупівель на 2014 рік.</t>
  </si>
  <si>
    <t>60.20.3.</t>
  </si>
  <si>
    <t>Програми телевезійних каналів: - послуга кабельного телебачення у аналоговому форматі</t>
  </si>
  <si>
    <t>56.10.1</t>
  </si>
  <si>
    <t>Послуги ресторанів і пунктів швидкого харчування</t>
  </si>
  <si>
    <t>62.01.1</t>
  </si>
  <si>
    <t>27.12.1</t>
  </si>
  <si>
    <t>Апаратура електична для комунікацій чи захисту електричних кіл на напругу більше ніж 1000 В</t>
  </si>
  <si>
    <t>60.20.1</t>
  </si>
  <si>
    <t>2240</t>
  </si>
  <si>
    <t>Послуги  щодо підготування телепрограм і телемовлення</t>
  </si>
  <si>
    <t xml:space="preserve">Продаж рекламного місця в газетах </t>
  </si>
  <si>
    <t>Послуги з монтажу пожежної сигналізації та системи оповіщення у приміщені гуртожику №1 Одеськоно національного економічного університету за адресою  м. Одеса,  вул. Черняховського, 22</t>
  </si>
  <si>
    <t>53.20.19</t>
  </si>
  <si>
    <t>Послуги поштові та кур'єрські, інші, н. в. і. у.</t>
  </si>
  <si>
    <t>84.25.1</t>
  </si>
  <si>
    <t>Послуги пожежних служб</t>
  </si>
  <si>
    <t>Послуги щодо проектування та розробляння у сфері інформаційних технологій</t>
  </si>
  <si>
    <t>58.19.2</t>
  </si>
  <si>
    <t>Інтернет-видання, інші</t>
  </si>
  <si>
    <t>28.29.2</t>
  </si>
  <si>
    <t>Вогнегасники</t>
  </si>
  <si>
    <t>Машини друкарські, машини для обороблення текстів і лічільні машини</t>
  </si>
  <si>
    <t>73.12.1</t>
  </si>
  <si>
    <t>Посереднецтво в розміщенні рекламми в засобах масової інформації</t>
  </si>
  <si>
    <t>58.29.5</t>
  </si>
  <si>
    <t>Послуги щодо видання ліцензії на право користування програмним забезпеченням</t>
  </si>
  <si>
    <t>21.20.2</t>
  </si>
  <si>
    <t>Препарати фармацевтичні, інші</t>
  </si>
  <si>
    <t xml:space="preserve">58.14.1   </t>
  </si>
  <si>
    <t>Журнали та періодичні видання</t>
  </si>
  <si>
    <t>20.59.5</t>
  </si>
  <si>
    <t>Продукти хімічні різноманітні</t>
  </si>
  <si>
    <t>32.50.4</t>
  </si>
  <si>
    <t>Окуляри, ліінзи та їхні частини</t>
  </si>
  <si>
    <t>27.40.24</t>
  </si>
  <si>
    <t>Знаки та таблички з назвами, світлові й подібні вироби</t>
  </si>
  <si>
    <t>Роз'єднувачі та переривальники</t>
  </si>
  <si>
    <t>27.12.10</t>
  </si>
  <si>
    <t>26.51.4</t>
  </si>
  <si>
    <t>Прилади для вимірювання електричних величини іонізувальних випромінювань</t>
  </si>
  <si>
    <t>Послуги їдалень</t>
  </si>
  <si>
    <t>38.11.1</t>
  </si>
  <si>
    <t>Збирання безпечних відходів, придатних для вторинного використання</t>
  </si>
  <si>
    <t>18.13.3</t>
  </si>
  <si>
    <t>послуги допоміжні пов'язаны з друкуванням</t>
  </si>
  <si>
    <t>17.29.1</t>
  </si>
  <si>
    <t>Вироби паперові та кортонні, інші</t>
  </si>
  <si>
    <t>45.20.2</t>
  </si>
  <si>
    <t>Технічне обслуговування та ремонтування інших автотранспортних засобів</t>
  </si>
  <si>
    <t>Видання довідників та каталогів</t>
  </si>
  <si>
    <t>13.93.1</t>
  </si>
  <si>
    <t>Килими та килимові покриви</t>
  </si>
  <si>
    <t>58.12.1</t>
  </si>
  <si>
    <t>Проводи та кабелі електронні й електричні, інші</t>
  </si>
  <si>
    <t>93.11.1</t>
  </si>
  <si>
    <t>Послуги,пов'язані з використанням спортивних споруд</t>
  </si>
  <si>
    <t>13.94.1</t>
  </si>
  <si>
    <t>Мотузки, канати, шпагат і сыткове полотно, крім входів</t>
  </si>
  <si>
    <t>Поточний ремонт мереж холодного, гарячого водопостачання та каналізації у гуртожитку №1 (вул. Черняховського, 22 у частині ліворуч)</t>
  </si>
  <si>
    <t>ДБН-2000</t>
  </si>
  <si>
    <t>ДСТУ Б Д.1.1-7 2013</t>
  </si>
  <si>
    <t>Текущий ремонт кровли и фасада учебного корпуса №3 ОНЕУ, по адресу г.Одесса, пер. Привокзальный,2</t>
  </si>
  <si>
    <t>Текущий ремонт кровли и фасада учебного корпуса №6 ОНЕУ, по адресу: г. Одесса, вул. Пушкинская, 26</t>
  </si>
  <si>
    <t>Вироби з волокнистого цементу</t>
  </si>
  <si>
    <t>Поточний ремонт покрівлі  і фасаду у навчальному корпусі №6 ОНЕУ, що розташований за адресою: м. Одеса, вул. Пушкінська, 26</t>
  </si>
  <si>
    <t>Фітинги до труб чи трубок зі сталі, не литі</t>
  </si>
  <si>
    <t>Радіатори типа котли центрального опалення</t>
  </si>
  <si>
    <t>86.10.1</t>
  </si>
  <si>
    <t>Послуги лікувальних закладів</t>
  </si>
  <si>
    <t>ДСТУ БД.1.1-7</t>
  </si>
  <si>
    <t>Текущий ремонт асфальтобетонного покрытия и отмостки учебного корпуса №3 ОНЕУ по адресу г. Одесса, пер. Привокзальный, 2</t>
  </si>
  <si>
    <t>Поточний ремонт асфальтобетоного покриття і отмостки у навчальноу корпусі №3 ОНЕу, що розташований за адресою: м. Одеса, пров. Привокзальний, 2</t>
  </si>
  <si>
    <t>24.42.2</t>
  </si>
  <si>
    <t>Напівфадрикати з алюмінію та алюмінієвих сплавів</t>
  </si>
  <si>
    <t>ДБН  Д.1.1.1.-4-2000</t>
  </si>
  <si>
    <t>Послуги з видаланення рідких відходів (обслуговування мереж каналізації та водостоків) в гуртожитках: №1 вул.Черняховського, 22, №2 вул.Ол. Невського, 51А, №3 вул. Героїв Прикордонників, 5, м. Одеса</t>
  </si>
  <si>
    <t>80.10.1</t>
  </si>
  <si>
    <t xml:space="preserve">Послуги що повязані з особистою безпекою </t>
  </si>
  <si>
    <t>ДСТУ Б Д.1.1-7:2013</t>
  </si>
  <si>
    <t>РП. Поточний ремонт кровлі навчального корпусу №5, ОНЕУ, за адресою м. Одесса, вул. Пушкінська, 25</t>
  </si>
  <si>
    <t>РП. Поточний ремонт тротуарної плитки у дворі та покритий огороджувальних конструкцій приямків навчального корпусу №6 ОНЕУ, за адресою м. Одеса, вул. Пушкінська, 26</t>
  </si>
  <si>
    <t>22.19.5</t>
  </si>
  <si>
    <t>Тканини прогумовані</t>
  </si>
  <si>
    <t>Апаратура електрична для комутації чи захисту електричних кіл, на напругу не більше ніж 1000 В</t>
  </si>
  <si>
    <t>27.12.2</t>
  </si>
  <si>
    <t>Поточний ремонт отмостки і підготовчі роботи з благоустрою двору навчального корпусі № 3 ОНЕУ, що розташований за адресою:м. Одеса, пров. Привокзальний,2</t>
  </si>
  <si>
    <t>ДСТУ Б Д.1.1-2013</t>
  </si>
  <si>
    <t>26.20.4</t>
  </si>
  <si>
    <t>Частини та приладдя  до обчислювальних машин</t>
  </si>
  <si>
    <t>Процедура закупівлі</t>
  </si>
  <si>
    <t>Орієнтовний початок проведення процедури закупівлі</t>
  </si>
  <si>
    <t>21.20.1</t>
  </si>
  <si>
    <t>Ліки</t>
  </si>
  <si>
    <t>Аварійний капітальний ремонт покрівлі у  навчальному корпусі №3 ОНЕУ, за адресою м.Одеса, пров. Привокзальний, 2</t>
  </si>
  <si>
    <t>17.12.3</t>
  </si>
  <si>
    <t>22.29.3</t>
  </si>
  <si>
    <t>Послуги у сфері охорони здоров´я, інші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</si>
</sst>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_р_._-;\-* #,##0.00_р_._-;_-* &quot;-&quot;_р_._-;_-@_-"/>
    <numFmt numFmtId="173" formatCode="_-* #,##0.0_р_._-;\-* #,##0.0_р_._-;_-* &quot;-&quot;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-* #,##0.000_р_._-;\-* #,##0.000_р_._-;_-* &quot;-&quot;_р_._-;_-@_-"/>
    <numFmt numFmtId="180" formatCode="#,##0.0"/>
    <numFmt numFmtId="181" formatCode="_-* #,##0.0_р_._-;\-* #,##0.0_р_._-;_-* &quot;-&quot;?_р_._-;_-@_-"/>
    <numFmt numFmtId="182" formatCode="#,##0.000"/>
    <numFmt numFmtId="183" formatCode="#,##0_ ;\-#,##0\ "/>
    <numFmt numFmtId="184" formatCode="_-* #,##0.0&quot;р.&quot;_-;\-* #,##0.0&quot;р.&quot;_-;_-* &quot;-&quot;&quot;р.&quot;_-;_-@_-"/>
    <numFmt numFmtId="185" formatCode="0.0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  <numFmt numFmtId="188" formatCode="_-* #,##0.000&quot;р.&quot;_-;\-* #,##0.000&quot;р.&quot;_-;_-* &quot;-&quot;??&quot;р.&quot;_-;_-@_-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00000"/>
    <numFmt numFmtId="193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top"/>
      <protection locked="0"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Border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172" fontId="53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6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2" xfId="0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172" fontId="12" fillId="0" borderId="13" xfId="0" applyNumberFormat="1" applyFont="1" applyFill="1" applyBorder="1" applyAlignment="1">
      <alignment horizontal="center" vertical="center" wrapText="1"/>
    </xf>
    <xf numFmtId="172" fontId="54" fillId="0" borderId="1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2" fontId="53" fillId="34" borderId="13" xfId="0" applyNumberFormat="1" applyFont="1" applyFill="1" applyBorder="1" applyAlignment="1">
      <alignment horizontal="center" vertical="center" wrapText="1"/>
    </xf>
    <xf numFmtId="49" fontId="54" fillId="34" borderId="13" xfId="0" applyNumberFormat="1" applyFont="1" applyFill="1" applyBorder="1" applyAlignment="1">
      <alignment horizontal="center" vertical="center" wrapText="1"/>
    </xf>
    <xf numFmtId="41" fontId="53" fillId="34" borderId="13" xfId="0" applyNumberFormat="1" applyFont="1" applyFill="1" applyBorder="1" applyAlignment="1">
      <alignment horizontal="center" vertical="center" wrapText="1"/>
    </xf>
    <xf numFmtId="41" fontId="54" fillId="34" borderId="13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41" fontId="53" fillId="35" borderId="36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1" fontId="53" fillId="34" borderId="3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172" fontId="49" fillId="34" borderId="13" xfId="0" applyNumberFormat="1" applyFont="1" applyFill="1" applyBorder="1" applyAlignment="1">
      <alignment horizontal="center" vertical="center"/>
    </xf>
    <xf numFmtId="172" fontId="54" fillId="34" borderId="13" xfId="0" applyNumberFormat="1" applyFont="1" applyFill="1" applyBorder="1" applyAlignment="1">
      <alignment horizontal="center" vertical="center" wrapText="1"/>
    </xf>
    <xf numFmtId="172" fontId="6" fillId="0" borderId="13" xfId="43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34" borderId="13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41" fontId="53" fillId="34" borderId="37" xfId="0" applyNumberFormat="1" applyFont="1" applyFill="1" applyBorder="1" applyAlignment="1">
      <alignment horizontal="center" vertical="top" wrapText="1"/>
    </xf>
    <xf numFmtId="41" fontId="53" fillId="34" borderId="37" xfId="0" applyNumberFormat="1" applyFont="1" applyFill="1" applyBorder="1" applyAlignment="1">
      <alignment horizontal="center" vertical="center" wrapText="1"/>
    </xf>
    <xf numFmtId="172" fontId="54" fillId="34" borderId="39" xfId="0" applyNumberFormat="1" applyFont="1" applyFill="1" applyBorder="1" applyAlignment="1">
      <alignment horizontal="center" vertical="top" wrapText="1"/>
    </xf>
    <xf numFmtId="41" fontId="54" fillId="34" borderId="37" xfId="0" applyNumberFormat="1" applyFont="1" applyFill="1" applyBorder="1" applyAlignment="1">
      <alignment horizontal="center" vertical="center" wrapText="1"/>
    </xf>
    <xf numFmtId="41" fontId="53" fillId="34" borderId="44" xfId="0" applyNumberFormat="1" applyFont="1" applyFill="1" applyBorder="1" applyAlignment="1">
      <alignment horizontal="center" vertical="center" wrapText="1"/>
    </xf>
    <xf numFmtId="41" fontId="53" fillId="34" borderId="39" xfId="0" applyNumberFormat="1" applyFont="1" applyFill="1" applyBorder="1" applyAlignment="1">
      <alignment horizontal="center" vertical="top" wrapText="1"/>
    </xf>
    <xf numFmtId="41" fontId="53" fillId="34" borderId="45" xfId="0" applyNumberFormat="1" applyFont="1" applyFill="1" applyBorder="1" applyAlignment="1">
      <alignment horizontal="center" vertical="top" wrapText="1"/>
    </xf>
    <xf numFmtId="41" fontId="53" fillId="34" borderId="45" xfId="0" applyNumberFormat="1" applyFont="1" applyFill="1" applyBorder="1" applyAlignment="1">
      <alignment horizontal="center" vertical="center" wrapText="1"/>
    </xf>
    <xf numFmtId="41" fontId="53" fillId="34" borderId="46" xfId="0" applyNumberFormat="1" applyFont="1" applyFill="1" applyBorder="1" applyAlignment="1">
      <alignment horizontal="center" vertical="center" wrapText="1"/>
    </xf>
    <xf numFmtId="41" fontId="53" fillId="34" borderId="47" xfId="0" applyNumberFormat="1" applyFont="1" applyFill="1" applyBorder="1" applyAlignment="1">
      <alignment horizontal="center" vertical="center" wrapText="1"/>
    </xf>
    <xf numFmtId="41" fontId="53" fillId="34" borderId="37" xfId="0" applyNumberFormat="1" applyFont="1" applyFill="1" applyBorder="1" applyAlignment="1">
      <alignment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172" fontId="53" fillId="34" borderId="46" xfId="0" applyNumberFormat="1" applyFont="1" applyFill="1" applyBorder="1" applyAlignment="1">
      <alignment horizontal="center" vertical="center" wrapText="1"/>
    </xf>
    <xf numFmtId="172" fontId="53" fillId="34" borderId="37" xfId="0" applyNumberFormat="1" applyFont="1" applyFill="1" applyBorder="1" applyAlignment="1">
      <alignment horizontal="center" vertical="center" wrapText="1"/>
    </xf>
    <xf numFmtId="172" fontId="53" fillId="34" borderId="39" xfId="0" applyNumberFormat="1" applyFont="1" applyFill="1" applyBorder="1" applyAlignment="1">
      <alignment horizontal="center" vertical="center" wrapText="1"/>
    </xf>
    <xf numFmtId="41" fontId="53" fillId="34" borderId="39" xfId="0" applyNumberFormat="1" applyFont="1" applyFill="1" applyBorder="1" applyAlignment="1">
      <alignment horizontal="center" vertical="center" wrapText="1"/>
    </xf>
    <xf numFmtId="41" fontId="53" fillId="34" borderId="32" xfId="0" applyNumberFormat="1" applyFont="1" applyFill="1" applyBorder="1" applyAlignment="1">
      <alignment horizontal="center" vertical="center" wrapText="1"/>
    </xf>
    <xf numFmtId="172" fontId="54" fillId="34" borderId="36" xfId="0" applyNumberFormat="1" applyFont="1" applyFill="1" applyBorder="1" applyAlignment="1">
      <alignment vertical="center" wrapText="1"/>
    </xf>
    <xf numFmtId="41" fontId="53" fillId="34" borderId="48" xfId="0" applyNumberFormat="1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1" fontId="54" fillId="34" borderId="4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1" fontId="53" fillId="34" borderId="4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vertical="center" wrapText="1"/>
    </xf>
    <xf numFmtId="172" fontId="6" fillId="0" borderId="13" xfId="0" applyNumberFormat="1" applyFont="1" applyBorder="1" applyAlignment="1">
      <alignment vertical="center" wrapText="1"/>
    </xf>
    <xf numFmtId="172" fontId="6" fillId="33" borderId="13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51" fillId="35" borderId="37" xfId="0" applyFont="1" applyFill="1" applyBorder="1" applyAlignment="1">
      <alignment horizontal="left" vertical="center" wrapText="1"/>
    </xf>
    <xf numFmtId="0" fontId="51" fillId="0" borderId="24" xfId="0" applyFont="1" applyBorder="1" applyAlignment="1">
      <alignment horizontal="center" vertical="center" wrapText="1"/>
    </xf>
    <xf numFmtId="172" fontId="6" fillId="0" borderId="34" xfId="0" applyNumberFormat="1" applyFont="1" applyBorder="1" applyAlignment="1">
      <alignment vertical="center" wrapText="1"/>
    </xf>
    <xf numFmtId="0" fontId="5" fillId="0" borderId="37" xfId="53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73" fontId="6" fillId="0" borderId="13" xfId="0" applyNumberFormat="1" applyFont="1" applyFill="1" applyBorder="1" applyAlignment="1">
      <alignment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31" fillId="34" borderId="13" xfId="0" applyNumberFormat="1" applyFont="1" applyFill="1" applyBorder="1" applyAlignment="1">
      <alignment horizontal="center" vertical="center"/>
    </xf>
    <xf numFmtId="172" fontId="31" fillId="0" borderId="13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72" fontId="51" fillId="36" borderId="13" xfId="0" applyNumberFormat="1" applyFont="1" applyFill="1" applyBorder="1" applyAlignment="1">
      <alignment horizontal="center" vertical="center" wrapText="1"/>
    </xf>
    <xf numFmtId="172" fontId="6" fillId="0" borderId="13" xfId="43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54" fillId="35" borderId="13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57" fillId="33" borderId="37" xfId="0" applyFont="1" applyFill="1" applyBorder="1" applyAlignment="1">
      <alignment horizontal="center" vertical="center" wrapText="1"/>
    </xf>
    <xf numFmtId="172" fontId="54" fillId="33" borderId="13" xfId="0" applyNumberFormat="1" applyFont="1" applyFill="1" applyBorder="1" applyAlignment="1">
      <alignment horizontal="center" vertical="center" wrapText="1"/>
    </xf>
    <xf numFmtId="41" fontId="54" fillId="33" borderId="13" xfId="0" applyNumberFormat="1" applyFont="1" applyFill="1" applyBorder="1" applyAlignment="1">
      <alignment horizontal="center" vertical="center" wrapText="1"/>
    </xf>
    <xf numFmtId="41" fontId="6" fillId="33" borderId="13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ткрывавшаяся гиперссы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72" zoomScaleNormal="72" zoomScalePageLayoutView="0" workbookViewId="0" topLeftCell="C12">
      <selection activeCell="F11" sqref="F11"/>
    </sheetView>
  </sheetViews>
  <sheetFormatPr defaultColWidth="9.140625" defaultRowHeight="15"/>
  <cols>
    <col min="1" max="1" width="4.00390625" style="0" hidden="1" customWidth="1"/>
    <col min="2" max="2" width="12.7109375" style="0" hidden="1" customWidth="1"/>
    <col min="3" max="3" width="12.7109375" style="0" customWidth="1"/>
    <col min="4" max="4" width="49.28125" style="1" customWidth="1"/>
    <col min="5" max="5" width="16.7109375" style="0" customWidth="1"/>
    <col min="6" max="6" width="19.140625" style="59" customWidth="1"/>
    <col min="7" max="7" width="20.421875" style="40" customWidth="1"/>
    <col min="8" max="8" width="17.00390625" style="40" customWidth="1"/>
    <col min="9" max="9" width="13.421875" style="40" hidden="1" customWidth="1"/>
    <col min="10" max="10" width="28.140625" style="40" hidden="1" customWidth="1"/>
    <col min="11" max="11" width="23.8515625" style="40" hidden="1" customWidth="1"/>
    <col min="12" max="12" width="15.28125" style="18" customWidth="1"/>
    <col min="13" max="13" width="13.7109375" style="18" hidden="1" customWidth="1"/>
    <col min="14" max="14" width="30.28125" style="1" hidden="1" customWidth="1"/>
    <col min="15" max="15" width="8.7109375" style="34" customWidth="1"/>
    <col min="16" max="16" width="19.00390625" style="0" customWidth="1"/>
    <col min="17" max="17" width="14.57421875" style="0" customWidth="1"/>
    <col min="18" max="19" width="13.28125" style="0" bestFit="1" customWidth="1"/>
  </cols>
  <sheetData>
    <row r="1" spans="1:15" ht="15.75">
      <c r="A1" s="193" t="s">
        <v>251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2"/>
    </row>
    <row r="2" spans="1:15" ht="16.5" thickBo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3"/>
    </row>
    <row r="3" spans="1:17" ht="86.25" customHeight="1">
      <c r="A3" s="45" t="s">
        <v>82</v>
      </c>
      <c r="B3" s="97" t="s">
        <v>90</v>
      </c>
      <c r="C3" s="162"/>
      <c r="D3" s="146" t="s">
        <v>1</v>
      </c>
      <c r="E3" s="160" t="s">
        <v>194</v>
      </c>
      <c r="F3" s="178" t="s">
        <v>195</v>
      </c>
      <c r="G3" s="161" t="s">
        <v>341</v>
      </c>
      <c r="H3" s="161" t="s">
        <v>342</v>
      </c>
      <c r="I3" s="140" t="s">
        <v>233</v>
      </c>
      <c r="J3" s="139" t="s">
        <v>2</v>
      </c>
      <c r="K3" s="141" t="s">
        <v>237</v>
      </c>
      <c r="L3" s="161" t="s">
        <v>2</v>
      </c>
      <c r="M3" s="108" t="s">
        <v>233</v>
      </c>
      <c r="N3" s="46" t="s">
        <v>2</v>
      </c>
      <c r="O3" s="27"/>
      <c r="P3" s="35"/>
      <c r="Q3" s="22"/>
    </row>
    <row r="4" spans="1:15" ht="31.5">
      <c r="A4" s="186"/>
      <c r="B4" s="98" t="s">
        <v>3</v>
      </c>
      <c r="C4" s="176" t="s">
        <v>124</v>
      </c>
      <c r="D4" s="177" t="s">
        <v>183</v>
      </c>
      <c r="E4" s="145">
        <v>2282</v>
      </c>
      <c r="F4" s="41">
        <f>262.2+1415.7+36+1224</f>
        <v>2937.9</v>
      </c>
      <c r="G4" s="26"/>
      <c r="H4" s="26"/>
      <c r="I4" s="70"/>
      <c r="J4" s="37"/>
      <c r="K4" s="37"/>
      <c r="L4" s="145">
        <v>2210</v>
      </c>
      <c r="M4" s="109"/>
      <c r="N4" s="2"/>
      <c r="O4" s="27"/>
    </row>
    <row r="5" spans="1:15" ht="15.75">
      <c r="A5" s="186"/>
      <c r="B5" s="98"/>
      <c r="C5" s="150" t="s">
        <v>100</v>
      </c>
      <c r="D5" s="151" t="s">
        <v>125</v>
      </c>
      <c r="E5" s="145">
        <v>2282</v>
      </c>
      <c r="F5" s="41">
        <f>1460+3800+13002+3800+4200+4550+1460+15000+11100+14166+9840+7590+67.92+611.28+8599</f>
        <v>99246.2</v>
      </c>
      <c r="G5" s="26"/>
      <c r="H5" s="64"/>
      <c r="I5" s="70"/>
      <c r="J5" s="61"/>
      <c r="K5" s="61"/>
      <c r="L5" s="93">
        <v>2240</v>
      </c>
      <c r="M5" s="110"/>
      <c r="N5" s="6"/>
      <c r="O5" s="27"/>
    </row>
    <row r="6" spans="1:15" s="18" customFormat="1" ht="47.25">
      <c r="A6" s="13" t="s">
        <v>4</v>
      </c>
      <c r="B6" s="99" t="s">
        <v>5</v>
      </c>
      <c r="C6" s="150" t="s">
        <v>101</v>
      </c>
      <c r="D6" s="154" t="s">
        <v>142</v>
      </c>
      <c r="E6" s="145">
        <v>2282</v>
      </c>
      <c r="F6" s="41">
        <f>829.45+5290.8+30466.32+63429.6+536.76</f>
        <v>100552.93</v>
      </c>
      <c r="G6" s="26"/>
      <c r="H6" s="64"/>
      <c r="I6" s="70"/>
      <c r="J6" s="7"/>
      <c r="K6" s="26"/>
      <c r="L6" s="93">
        <v>2210</v>
      </c>
      <c r="M6" s="111"/>
      <c r="N6" s="62"/>
      <c r="O6" s="21"/>
    </row>
    <row r="7" spans="1:16" ht="47.25">
      <c r="A7" s="195"/>
      <c r="B7" s="38"/>
      <c r="C7" s="150" t="s">
        <v>346</v>
      </c>
      <c r="D7" s="154" t="s">
        <v>142</v>
      </c>
      <c r="E7" s="93">
        <v>2281</v>
      </c>
      <c r="F7" s="41">
        <f>262.08+2894.94</f>
        <v>3157.02</v>
      </c>
      <c r="G7" s="26"/>
      <c r="H7" s="64"/>
      <c r="I7" s="165"/>
      <c r="J7" s="166"/>
      <c r="K7" s="167"/>
      <c r="L7" s="93">
        <v>2210</v>
      </c>
      <c r="M7" s="133"/>
      <c r="N7" s="134"/>
      <c r="O7" s="20"/>
      <c r="P7" s="17"/>
    </row>
    <row r="8" spans="1:15" ht="47.25">
      <c r="A8" s="187"/>
      <c r="B8" s="39" t="s">
        <v>7</v>
      </c>
      <c r="C8" s="152" t="s">
        <v>103</v>
      </c>
      <c r="D8" s="154" t="s">
        <v>209</v>
      </c>
      <c r="E8" s="93">
        <v>2282</v>
      </c>
      <c r="F8" s="41">
        <f>8382+20202+435+810+720-90+39477</f>
        <v>69936</v>
      </c>
      <c r="G8" s="26"/>
      <c r="H8" s="64"/>
      <c r="I8" s="103"/>
      <c r="J8" s="63"/>
      <c r="K8" s="64"/>
      <c r="L8" s="93">
        <v>2210</v>
      </c>
      <c r="M8" s="112"/>
      <c r="N8" s="42"/>
      <c r="O8" s="28"/>
    </row>
    <row r="9" spans="1:15" ht="31.5">
      <c r="A9" s="187"/>
      <c r="B9" s="39"/>
      <c r="C9" s="152" t="s">
        <v>214</v>
      </c>
      <c r="D9" s="154" t="s">
        <v>215</v>
      </c>
      <c r="E9" s="93">
        <v>2282</v>
      </c>
      <c r="F9" s="41">
        <f>4068+10170</f>
        <v>14238</v>
      </c>
      <c r="G9" s="26"/>
      <c r="H9" s="64"/>
      <c r="I9" s="70"/>
      <c r="J9" s="37"/>
      <c r="K9" s="64"/>
      <c r="L9" s="93">
        <v>2210</v>
      </c>
      <c r="M9" s="112"/>
      <c r="N9" s="42"/>
      <c r="O9" s="28"/>
    </row>
    <row r="10" spans="1:15" ht="47.25">
      <c r="A10" s="187"/>
      <c r="B10" s="39"/>
      <c r="C10" s="152" t="s">
        <v>151</v>
      </c>
      <c r="D10" s="154" t="s">
        <v>216</v>
      </c>
      <c r="E10" s="93">
        <v>2282</v>
      </c>
      <c r="F10" s="41">
        <f>7941.6+7632+1440+12876</f>
        <v>29889.6</v>
      </c>
      <c r="G10" s="26"/>
      <c r="H10" s="64"/>
      <c r="I10" s="70"/>
      <c r="J10" s="37"/>
      <c r="K10" s="64"/>
      <c r="L10" s="93">
        <v>2210</v>
      </c>
      <c r="M10" s="112"/>
      <c r="N10" s="42"/>
      <c r="O10" s="28"/>
    </row>
    <row r="11" spans="1:15" ht="31.5">
      <c r="A11" s="4"/>
      <c r="B11" s="101"/>
      <c r="C11" s="153" t="s">
        <v>191</v>
      </c>
      <c r="D11" s="156" t="s">
        <v>192</v>
      </c>
      <c r="E11" s="93">
        <v>2282</v>
      </c>
      <c r="F11" s="159">
        <v>8484</v>
      </c>
      <c r="G11" s="26"/>
      <c r="H11" s="64"/>
      <c r="I11" s="70"/>
      <c r="J11" s="37"/>
      <c r="K11" s="64"/>
      <c r="L11" s="93">
        <v>2210</v>
      </c>
      <c r="M11" s="112"/>
      <c r="N11" s="42"/>
      <c r="O11" s="28"/>
    </row>
    <row r="12" spans="1:15" ht="31.5">
      <c r="A12" s="13"/>
      <c r="B12" s="99"/>
      <c r="C12" s="98" t="s">
        <v>191</v>
      </c>
      <c r="D12" s="154" t="s">
        <v>192</v>
      </c>
      <c r="E12" s="93">
        <v>2281</v>
      </c>
      <c r="F12" s="163">
        <v>987.9</v>
      </c>
      <c r="G12" s="26"/>
      <c r="H12" s="64"/>
      <c r="I12" s="70"/>
      <c r="J12" s="7"/>
      <c r="K12" s="7"/>
      <c r="L12" s="93">
        <v>2210</v>
      </c>
      <c r="M12" s="125"/>
      <c r="N12" s="62"/>
      <c r="O12" s="21"/>
    </row>
    <row r="13" spans="1:15" ht="15.75">
      <c r="A13" s="13" t="s">
        <v>6</v>
      </c>
      <c r="B13" s="99" t="s">
        <v>9</v>
      </c>
      <c r="C13" s="39" t="s">
        <v>104</v>
      </c>
      <c r="D13" s="154" t="s">
        <v>121</v>
      </c>
      <c r="E13" s="93">
        <v>2282</v>
      </c>
      <c r="F13" s="41">
        <f>25880+35472+20400+31300</f>
        <v>113052</v>
      </c>
      <c r="G13" s="26"/>
      <c r="H13" s="64"/>
      <c r="I13" s="70"/>
      <c r="J13" s="37"/>
      <c r="K13" s="37"/>
      <c r="L13" s="93">
        <v>2210</v>
      </c>
      <c r="M13" s="114"/>
      <c r="N13" s="62"/>
      <c r="O13" s="21"/>
    </row>
    <row r="14" spans="1:15" ht="23.25" customHeight="1" hidden="1">
      <c r="A14" s="190" t="s">
        <v>8</v>
      </c>
      <c r="B14" s="100"/>
      <c r="C14" s="147"/>
      <c r="D14" s="21" t="s">
        <v>91</v>
      </c>
      <c r="E14" s="93">
        <v>2282</v>
      </c>
      <c r="F14" s="41"/>
      <c r="G14" s="26"/>
      <c r="H14" s="61"/>
      <c r="I14" s="70"/>
      <c r="J14" s="37"/>
      <c r="K14" s="37"/>
      <c r="L14" s="93">
        <v>2210</v>
      </c>
      <c r="M14" s="115"/>
      <c r="N14" s="48"/>
      <c r="O14" s="21"/>
    </row>
    <row r="15" spans="1:15" ht="15.75">
      <c r="A15" s="187"/>
      <c r="B15" s="39" t="s">
        <v>10</v>
      </c>
      <c r="C15" s="39" t="s">
        <v>105</v>
      </c>
      <c r="D15" s="154" t="s">
        <v>234</v>
      </c>
      <c r="E15" s="93">
        <v>2282</v>
      </c>
      <c r="F15" s="41">
        <v>9000</v>
      </c>
      <c r="G15" s="26"/>
      <c r="H15" s="64"/>
      <c r="I15" s="70"/>
      <c r="J15" s="37"/>
      <c r="K15" s="37"/>
      <c r="L15" s="93">
        <v>2210</v>
      </c>
      <c r="M15" s="110"/>
      <c r="N15" s="42"/>
      <c r="O15" s="21"/>
    </row>
    <row r="16" spans="1:15" ht="31.5" customHeight="1" hidden="1">
      <c r="A16" s="187"/>
      <c r="B16" s="39" t="s">
        <v>11</v>
      </c>
      <c r="C16" s="20" t="s">
        <v>106</v>
      </c>
      <c r="D16" s="21" t="s">
        <v>207</v>
      </c>
      <c r="E16" s="93">
        <v>2282</v>
      </c>
      <c r="F16" s="41"/>
      <c r="G16" s="26"/>
      <c r="H16" s="64"/>
      <c r="I16" s="70"/>
      <c r="J16" s="37"/>
      <c r="K16" s="37"/>
      <c r="L16" s="93">
        <v>2210</v>
      </c>
      <c r="M16" s="110"/>
      <c r="N16" s="42"/>
      <c r="O16" s="21"/>
    </row>
    <row r="17" spans="1:15" ht="15.75" customHeight="1" hidden="1">
      <c r="A17" s="187"/>
      <c r="B17" s="39" t="s">
        <v>12</v>
      </c>
      <c r="C17" s="20" t="s">
        <v>107</v>
      </c>
      <c r="D17" s="21" t="s">
        <v>205</v>
      </c>
      <c r="E17" s="93">
        <v>2282</v>
      </c>
      <c r="F17" s="41"/>
      <c r="G17" s="26"/>
      <c r="H17" s="64"/>
      <c r="I17" s="70"/>
      <c r="J17" s="37"/>
      <c r="K17" s="37"/>
      <c r="L17" s="93">
        <v>2210</v>
      </c>
      <c r="M17" s="110"/>
      <c r="N17" s="42"/>
      <c r="O17" s="21"/>
    </row>
    <row r="18" spans="1:15" ht="15.75" customHeight="1" hidden="1">
      <c r="A18" s="187"/>
      <c r="B18" s="39" t="s">
        <v>13</v>
      </c>
      <c r="C18" s="20" t="s">
        <v>108</v>
      </c>
      <c r="D18" s="21" t="s">
        <v>208</v>
      </c>
      <c r="E18" s="93">
        <v>2282</v>
      </c>
      <c r="F18" s="41"/>
      <c r="G18" s="26"/>
      <c r="H18" s="64"/>
      <c r="I18" s="70"/>
      <c r="J18" s="37"/>
      <c r="K18" s="37"/>
      <c r="L18" s="93">
        <v>2210</v>
      </c>
      <c r="M18" s="110"/>
      <c r="N18" s="42"/>
      <c r="O18" s="21"/>
    </row>
    <row r="19" spans="1:15" ht="31.5" customHeight="1" hidden="1">
      <c r="A19" s="187"/>
      <c r="B19" s="39" t="s">
        <v>14</v>
      </c>
      <c r="C19" s="20" t="s">
        <v>40</v>
      </c>
      <c r="D19" s="21" t="s">
        <v>235</v>
      </c>
      <c r="E19" s="93">
        <v>2282</v>
      </c>
      <c r="F19" s="41"/>
      <c r="G19" s="26"/>
      <c r="H19" s="64"/>
      <c r="I19" s="70"/>
      <c r="J19" s="37"/>
      <c r="K19" s="37"/>
      <c r="L19" s="93">
        <v>2210</v>
      </c>
      <c r="M19" s="110"/>
      <c r="N19" s="42"/>
      <c r="O19" s="21"/>
    </row>
    <row r="20" spans="1:15" ht="15.75" customHeight="1" hidden="1">
      <c r="A20" s="187"/>
      <c r="B20" s="39"/>
      <c r="C20" s="20" t="s">
        <v>3</v>
      </c>
      <c r="D20" s="21" t="s">
        <v>204</v>
      </c>
      <c r="E20" s="93">
        <v>2282</v>
      </c>
      <c r="F20" s="41"/>
      <c r="G20" s="26"/>
      <c r="H20" s="64"/>
      <c r="I20" s="70"/>
      <c r="J20" s="37"/>
      <c r="K20" s="37"/>
      <c r="L20" s="93">
        <v>2210</v>
      </c>
      <c r="M20" s="110"/>
      <c r="N20" s="42"/>
      <c r="O20" s="21"/>
    </row>
    <row r="21" spans="1:15" ht="31.5" customHeight="1" hidden="1">
      <c r="A21" s="187"/>
      <c r="B21" s="39" t="s">
        <v>10</v>
      </c>
      <c r="C21" s="20" t="s">
        <v>109</v>
      </c>
      <c r="D21" s="21" t="s">
        <v>206</v>
      </c>
      <c r="E21" s="93">
        <v>2282</v>
      </c>
      <c r="F21" s="41"/>
      <c r="G21" s="26"/>
      <c r="H21" s="64"/>
      <c r="I21" s="70"/>
      <c r="J21" s="37"/>
      <c r="K21" s="37"/>
      <c r="L21" s="93">
        <v>2210</v>
      </c>
      <c r="M21" s="110"/>
      <c r="N21" s="42"/>
      <c r="O21" s="21"/>
    </row>
    <row r="22" spans="1:15" ht="15.75" customHeight="1" hidden="1">
      <c r="A22" s="187"/>
      <c r="B22" s="39"/>
      <c r="C22" s="20"/>
      <c r="D22" s="149" t="s">
        <v>92</v>
      </c>
      <c r="E22" s="93">
        <v>2282</v>
      </c>
      <c r="F22" s="41"/>
      <c r="G22" s="26"/>
      <c r="H22" s="61"/>
      <c r="I22" s="164"/>
      <c r="J22" s="61"/>
      <c r="K22" s="61"/>
      <c r="L22" s="93">
        <v>2210</v>
      </c>
      <c r="M22" s="110"/>
      <c r="N22" s="42"/>
      <c r="O22" s="28"/>
    </row>
    <row r="23" spans="1:15" ht="15.75" customHeight="1" hidden="1">
      <c r="A23" s="187"/>
      <c r="B23" s="39" t="s">
        <v>16</v>
      </c>
      <c r="C23" s="147" t="s">
        <v>110</v>
      </c>
      <c r="D23" s="21"/>
      <c r="E23" s="93">
        <v>2282</v>
      </c>
      <c r="F23" s="41"/>
      <c r="G23" s="26"/>
      <c r="H23" s="61"/>
      <c r="I23" s="164"/>
      <c r="J23" s="61"/>
      <c r="K23" s="61"/>
      <c r="L23" s="93"/>
      <c r="M23" s="110"/>
      <c r="N23" s="42"/>
      <c r="O23" s="28"/>
    </row>
    <row r="24" spans="1:15" ht="15.75">
      <c r="A24" s="187"/>
      <c r="B24" s="101" t="s">
        <v>83</v>
      </c>
      <c r="C24" s="152" t="s">
        <v>111</v>
      </c>
      <c r="D24" s="154" t="s">
        <v>123</v>
      </c>
      <c r="E24" s="93">
        <v>2282</v>
      </c>
      <c r="F24" s="41">
        <f>1014.17+4848+699.35+1826.94+883.2+632.44+1442.05</f>
        <v>11346.150000000001</v>
      </c>
      <c r="G24" s="26"/>
      <c r="H24" s="64"/>
      <c r="I24" s="168"/>
      <c r="J24" s="64"/>
      <c r="K24" s="64"/>
      <c r="L24" s="93">
        <v>2210</v>
      </c>
      <c r="M24" s="110"/>
      <c r="N24" s="42"/>
      <c r="O24" s="28"/>
    </row>
    <row r="25" spans="1:15" ht="15.75">
      <c r="A25" s="187"/>
      <c r="B25" s="39" t="s">
        <v>17</v>
      </c>
      <c r="C25" s="152" t="s">
        <v>112</v>
      </c>
      <c r="D25" s="154" t="s">
        <v>131</v>
      </c>
      <c r="E25" s="93">
        <v>2282</v>
      </c>
      <c r="F25" s="41">
        <f>1104+2939.52+1481.88+2256.84+198.62+240+7430.52+281.94+312.18</f>
        <v>16245.500000000002</v>
      </c>
      <c r="G25" s="26"/>
      <c r="H25" s="64"/>
      <c r="I25" s="72"/>
      <c r="J25" s="64"/>
      <c r="K25" s="26"/>
      <c r="L25" s="93">
        <v>2210</v>
      </c>
      <c r="M25" s="110"/>
      <c r="N25" s="42"/>
      <c r="O25" s="28"/>
    </row>
    <row r="26" spans="1:15" ht="15.75">
      <c r="A26" s="187"/>
      <c r="B26" s="39"/>
      <c r="C26" s="155" t="s">
        <v>347</v>
      </c>
      <c r="D26" s="156" t="s">
        <v>131</v>
      </c>
      <c r="E26" s="93">
        <v>2281</v>
      </c>
      <c r="F26" s="163">
        <f>4182+21621.6</f>
        <v>25803.6</v>
      </c>
      <c r="G26" s="26"/>
      <c r="H26" s="64"/>
      <c r="I26" s="72"/>
      <c r="J26" s="64"/>
      <c r="K26" s="26"/>
      <c r="L26" s="93">
        <v>2210</v>
      </c>
      <c r="M26" s="110"/>
      <c r="N26" s="42"/>
      <c r="O26" s="28"/>
    </row>
    <row r="27" spans="1:15" ht="31.5">
      <c r="A27" s="187"/>
      <c r="B27" s="39" t="s">
        <v>18</v>
      </c>
      <c r="C27" s="152" t="s">
        <v>113</v>
      </c>
      <c r="D27" s="154" t="s">
        <v>273</v>
      </c>
      <c r="E27" s="93">
        <v>2282</v>
      </c>
      <c r="F27" s="41">
        <v>71.88</v>
      </c>
      <c r="G27" s="26"/>
      <c r="H27" s="64"/>
      <c r="I27" s="164"/>
      <c r="J27" s="61"/>
      <c r="K27" s="61"/>
      <c r="L27" s="93">
        <v>2210</v>
      </c>
      <c r="M27" s="110"/>
      <c r="N27" s="42"/>
      <c r="O27" s="28"/>
    </row>
    <row r="28" spans="1:15" ht="15.75">
      <c r="A28" s="187"/>
      <c r="B28" s="39" t="s">
        <v>19</v>
      </c>
      <c r="C28" s="152" t="s">
        <v>114</v>
      </c>
      <c r="D28" s="154" t="s">
        <v>193</v>
      </c>
      <c r="E28" s="93">
        <v>2282</v>
      </c>
      <c r="F28" s="41">
        <f>2406.6+87.66+123.61</f>
        <v>2617.87</v>
      </c>
      <c r="G28" s="26"/>
      <c r="H28" s="64"/>
      <c r="I28" s="168"/>
      <c r="J28" s="64"/>
      <c r="K28" s="64"/>
      <c r="L28" s="93">
        <v>2210</v>
      </c>
      <c r="M28" s="110"/>
      <c r="N28" s="42"/>
      <c r="O28" s="28"/>
    </row>
    <row r="29" spans="1:15" ht="63">
      <c r="A29" s="187"/>
      <c r="B29" s="39" t="s">
        <v>16</v>
      </c>
      <c r="C29" s="152" t="s">
        <v>115</v>
      </c>
      <c r="D29" s="154" t="s">
        <v>217</v>
      </c>
      <c r="E29" s="93">
        <v>2282</v>
      </c>
      <c r="F29" s="41">
        <f>608.12+131.04+1356+273.07+410.15</f>
        <v>2778.38</v>
      </c>
      <c r="G29" s="26"/>
      <c r="H29" s="64"/>
      <c r="I29" s="164"/>
      <c r="J29" s="64"/>
      <c r="K29" s="64"/>
      <c r="L29" s="93">
        <v>2210</v>
      </c>
      <c r="M29" s="110"/>
      <c r="N29" s="42"/>
      <c r="O29" s="28"/>
    </row>
    <row r="30" spans="1:15" ht="15.75">
      <c r="A30" s="43"/>
      <c r="B30" s="101" t="s">
        <v>83</v>
      </c>
      <c r="C30" s="101" t="s">
        <v>231</v>
      </c>
      <c r="D30" s="154" t="s">
        <v>232</v>
      </c>
      <c r="E30" s="93">
        <v>2282</v>
      </c>
      <c r="F30" s="41">
        <v>47837.04</v>
      </c>
      <c r="G30" s="26"/>
      <c r="H30" s="64"/>
      <c r="I30" s="164"/>
      <c r="J30" s="61"/>
      <c r="K30" s="61"/>
      <c r="L30" s="93">
        <v>2210</v>
      </c>
      <c r="M30" s="110"/>
      <c r="N30" s="42"/>
      <c r="O30" s="28"/>
    </row>
    <row r="31" spans="1:15" ht="15.75">
      <c r="A31" s="10"/>
      <c r="B31" s="39"/>
      <c r="C31" s="39" t="s">
        <v>282</v>
      </c>
      <c r="D31" s="154" t="s">
        <v>283</v>
      </c>
      <c r="E31" s="93">
        <v>2282</v>
      </c>
      <c r="F31" s="41">
        <f>5706.8+6295+2002.5</f>
        <v>14004.3</v>
      </c>
      <c r="G31" s="26"/>
      <c r="H31" s="64"/>
      <c r="I31" s="164"/>
      <c r="J31" s="61"/>
      <c r="K31" s="61"/>
      <c r="L31" s="93">
        <v>2210</v>
      </c>
      <c r="M31" s="110"/>
      <c r="N31" s="10"/>
      <c r="O31" s="28"/>
    </row>
    <row r="32" spans="1:15" ht="15.75">
      <c r="A32" s="10"/>
      <c r="B32" s="39"/>
      <c r="C32" s="39" t="s">
        <v>284</v>
      </c>
      <c r="D32" s="154" t="s">
        <v>285</v>
      </c>
      <c r="E32" s="93">
        <v>2282</v>
      </c>
      <c r="F32" s="41">
        <f>514.2</f>
        <v>514.2</v>
      </c>
      <c r="G32" s="26"/>
      <c r="H32" s="64"/>
      <c r="I32" s="164"/>
      <c r="J32" s="61"/>
      <c r="K32" s="61"/>
      <c r="L32" s="93">
        <v>2210</v>
      </c>
      <c r="M32" s="110"/>
      <c r="N32" s="10"/>
      <c r="O32" s="28"/>
    </row>
    <row r="33" spans="1:15" ht="31.5">
      <c r="A33" s="10"/>
      <c r="B33" s="39"/>
      <c r="C33" s="39" t="s">
        <v>286</v>
      </c>
      <c r="D33" s="154" t="s">
        <v>287</v>
      </c>
      <c r="E33" s="93">
        <v>2282</v>
      </c>
      <c r="F33" s="41">
        <f>783.2</f>
        <v>783.2</v>
      </c>
      <c r="G33" s="26"/>
      <c r="H33" s="64"/>
      <c r="I33" s="164"/>
      <c r="J33" s="61"/>
      <c r="K33" s="61"/>
      <c r="L33" s="93">
        <v>2210</v>
      </c>
      <c r="M33" s="110"/>
      <c r="N33" s="10"/>
      <c r="O33" s="28"/>
    </row>
    <row r="34" spans="1:15" ht="16.5" thickBot="1">
      <c r="A34" s="10"/>
      <c r="B34" s="39"/>
      <c r="C34" s="101" t="s">
        <v>289</v>
      </c>
      <c r="D34" s="154" t="s">
        <v>288</v>
      </c>
      <c r="E34" s="93">
        <v>2282</v>
      </c>
      <c r="F34" s="41">
        <f>2192.96</f>
        <v>2192.96</v>
      </c>
      <c r="G34" s="26"/>
      <c r="H34" s="64"/>
      <c r="I34" s="164"/>
      <c r="J34" s="61"/>
      <c r="K34" s="61"/>
      <c r="L34" s="93">
        <v>2210</v>
      </c>
      <c r="M34" s="110"/>
      <c r="N34" s="10"/>
      <c r="O34" s="28"/>
    </row>
    <row r="35" spans="1:15" ht="31.5">
      <c r="A35" s="131" t="s">
        <v>15</v>
      </c>
      <c r="B35" s="100" t="s">
        <v>21</v>
      </c>
      <c r="C35" s="39" t="s">
        <v>196</v>
      </c>
      <c r="D35" s="154" t="s">
        <v>197</v>
      </c>
      <c r="E35" s="93">
        <v>2282</v>
      </c>
      <c r="F35" s="143">
        <v>31896.8</v>
      </c>
      <c r="G35" s="26"/>
      <c r="H35" s="64"/>
      <c r="I35" s="104"/>
      <c r="J35" s="61"/>
      <c r="K35" s="61"/>
      <c r="L35" s="93">
        <v>2240</v>
      </c>
      <c r="M35" s="116"/>
      <c r="N35" s="3"/>
      <c r="O35" s="21"/>
    </row>
    <row r="36" spans="1:15" ht="32.25" thickBot="1">
      <c r="A36" s="13"/>
      <c r="B36" s="39"/>
      <c r="C36" s="39" t="s">
        <v>276</v>
      </c>
      <c r="D36" s="154" t="s">
        <v>277</v>
      </c>
      <c r="E36" s="93">
        <v>2282</v>
      </c>
      <c r="F36" s="41">
        <v>540</v>
      </c>
      <c r="G36" s="26"/>
      <c r="H36" s="64"/>
      <c r="I36" s="104"/>
      <c r="J36" s="64"/>
      <c r="K36" s="64"/>
      <c r="L36" s="93">
        <v>2240</v>
      </c>
      <c r="M36" s="110"/>
      <c r="N36" s="5"/>
      <c r="O36" s="21"/>
    </row>
    <row r="37" spans="1:15" ht="31.5">
      <c r="A37" s="12" t="s">
        <v>20</v>
      </c>
      <c r="B37" s="38" t="s">
        <v>23</v>
      </c>
      <c r="C37" s="39" t="s">
        <v>102</v>
      </c>
      <c r="D37" s="154" t="s">
        <v>143</v>
      </c>
      <c r="E37" s="93">
        <v>2282</v>
      </c>
      <c r="F37" s="159">
        <v>30977.24</v>
      </c>
      <c r="G37" s="26"/>
      <c r="H37" s="64"/>
      <c r="I37" s="104"/>
      <c r="J37" s="64"/>
      <c r="K37" s="26"/>
      <c r="L37" s="93">
        <v>2240</v>
      </c>
      <c r="M37" s="117"/>
      <c r="N37" s="9"/>
      <c r="O37" s="21"/>
    </row>
    <row r="38" spans="1:15" ht="31.5">
      <c r="A38" s="13"/>
      <c r="B38" s="99"/>
      <c r="C38" s="39" t="s">
        <v>102</v>
      </c>
      <c r="D38" s="154" t="s">
        <v>143</v>
      </c>
      <c r="E38" s="93">
        <v>2281</v>
      </c>
      <c r="F38" s="41">
        <f>999+1069.4</f>
        <v>2068.4</v>
      </c>
      <c r="G38" s="26"/>
      <c r="H38" s="64"/>
      <c r="I38" s="104"/>
      <c r="J38" s="64"/>
      <c r="K38" s="64"/>
      <c r="L38" s="93">
        <v>2240</v>
      </c>
      <c r="M38" s="126"/>
      <c r="N38" s="62"/>
      <c r="O38" s="21"/>
    </row>
    <row r="39" spans="1:15" ht="15.75">
      <c r="A39" s="186"/>
      <c r="B39" s="39" t="s">
        <v>25</v>
      </c>
      <c r="C39" s="39" t="s">
        <v>96</v>
      </c>
      <c r="D39" s="154" t="s">
        <v>305</v>
      </c>
      <c r="E39" s="93">
        <v>2282</v>
      </c>
      <c r="F39" s="41">
        <f>1364+9900</f>
        <v>11264</v>
      </c>
      <c r="G39" s="26"/>
      <c r="H39" s="64"/>
      <c r="I39" s="164"/>
      <c r="J39" s="61"/>
      <c r="K39" s="61"/>
      <c r="L39" s="93">
        <v>2210</v>
      </c>
      <c r="M39" s="119"/>
      <c r="N39" s="42"/>
      <c r="O39" s="28"/>
    </row>
    <row r="40" spans="1:15" ht="15.75">
      <c r="A40" s="186"/>
      <c r="B40" s="39" t="s">
        <v>26</v>
      </c>
      <c r="C40" s="39" t="s">
        <v>39</v>
      </c>
      <c r="D40" s="154" t="s">
        <v>220</v>
      </c>
      <c r="E40" s="93">
        <v>2282</v>
      </c>
      <c r="F40" s="41">
        <f>7753.5+10115.3+8871</f>
        <v>26739.8</v>
      </c>
      <c r="G40" s="26"/>
      <c r="H40" s="64"/>
      <c r="I40" s="104"/>
      <c r="J40" s="64"/>
      <c r="K40" s="64"/>
      <c r="L40" s="93">
        <v>2210</v>
      </c>
      <c r="M40" s="119"/>
      <c r="N40" s="42"/>
      <c r="O40" s="28"/>
    </row>
    <row r="41" spans="1:15" ht="15.75">
      <c r="A41" s="186"/>
      <c r="B41" s="39"/>
      <c r="C41" s="39" t="s">
        <v>333</v>
      </c>
      <c r="D41" s="154" t="s">
        <v>334</v>
      </c>
      <c r="E41" s="93">
        <v>2282</v>
      </c>
      <c r="F41" s="41">
        <v>2376</v>
      </c>
      <c r="G41" s="26"/>
      <c r="H41" s="64"/>
      <c r="I41" s="104"/>
      <c r="J41" s="64"/>
      <c r="K41" s="64"/>
      <c r="L41" s="93">
        <v>2210</v>
      </c>
      <c r="M41" s="110"/>
      <c r="N41" s="42"/>
      <c r="O41" s="28"/>
    </row>
    <row r="42" spans="1:15" ht="47.25">
      <c r="A42" s="186"/>
      <c r="B42" s="39"/>
      <c r="C42" s="101" t="s">
        <v>336</v>
      </c>
      <c r="D42" s="154" t="s">
        <v>335</v>
      </c>
      <c r="E42" s="93">
        <v>2282</v>
      </c>
      <c r="F42" s="41">
        <v>4005.36</v>
      </c>
      <c r="G42" s="26"/>
      <c r="H42" s="64"/>
      <c r="I42" s="104"/>
      <c r="J42" s="64"/>
      <c r="K42" s="64"/>
      <c r="L42" s="93">
        <v>2210</v>
      </c>
      <c r="M42" s="110"/>
      <c r="N42" s="42"/>
      <c r="O42" s="28"/>
    </row>
    <row r="43" spans="1:15" ht="15.75">
      <c r="A43" s="186"/>
      <c r="B43" s="39" t="s">
        <v>27</v>
      </c>
      <c r="C43" s="39" t="s">
        <v>116</v>
      </c>
      <c r="D43" s="154" t="s">
        <v>126</v>
      </c>
      <c r="E43" s="93">
        <v>2282</v>
      </c>
      <c r="F43" s="41">
        <f>1530+783.2+15391.68</f>
        <v>17704.88</v>
      </c>
      <c r="G43" s="26"/>
      <c r="H43" s="64"/>
      <c r="I43" s="104"/>
      <c r="J43" s="64"/>
      <c r="K43" s="64"/>
      <c r="L43" s="93">
        <v>2210</v>
      </c>
      <c r="M43" s="110"/>
      <c r="N43" s="42"/>
      <c r="O43" s="28"/>
    </row>
    <row r="44" spans="1:15" ht="32.25" thickBot="1">
      <c r="A44" s="196"/>
      <c r="B44" s="24"/>
      <c r="C44" s="39" t="s">
        <v>242</v>
      </c>
      <c r="D44" s="154" t="s">
        <v>243</v>
      </c>
      <c r="E44" s="93">
        <v>2282</v>
      </c>
      <c r="F44" s="41">
        <f>31800</f>
        <v>31800</v>
      </c>
      <c r="G44" s="26"/>
      <c r="H44" s="64"/>
      <c r="I44" s="104"/>
      <c r="J44" s="64"/>
      <c r="K44" s="64"/>
      <c r="L44" s="93">
        <v>2210</v>
      </c>
      <c r="M44" s="118"/>
      <c r="N44" s="47"/>
      <c r="O44" s="28"/>
    </row>
    <row r="45" spans="1:15" ht="15.75">
      <c r="A45" s="185" t="s">
        <v>22</v>
      </c>
      <c r="B45" s="39" t="s">
        <v>28</v>
      </c>
      <c r="C45" s="39" t="s">
        <v>117</v>
      </c>
      <c r="D45" s="154" t="s">
        <v>118</v>
      </c>
      <c r="E45" s="93">
        <v>2282</v>
      </c>
      <c r="F45" s="41">
        <v>1800</v>
      </c>
      <c r="G45" s="26"/>
      <c r="H45" s="64"/>
      <c r="I45" s="104"/>
      <c r="J45" s="64"/>
      <c r="K45" s="64"/>
      <c r="L45" s="93">
        <v>2210</v>
      </c>
      <c r="M45" s="110"/>
      <c r="N45" s="6"/>
      <c r="O45" s="21"/>
    </row>
    <row r="46" spans="1:15" ht="15.75" hidden="1">
      <c r="A46" s="186"/>
      <c r="B46" s="39" t="s">
        <v>29</v>
      </c>
      <c r="C46" s="20" t="s">
        <v>119</v>
      </c>
      <c r="D46" s="21" t="s">
        <v>120</v>
      </c>
      <c r="E46" s="93">
        <v>2282</v>
      </c>
      <c r="F46" s="41"/>
      <c r="G46" s="26"/>
      <c r="H46" s="64"/>
      <c r="I46" s="104"/>
      <c r="J46" s="64"/>
      <c r="K46" s="64"/>
      <c r="L46" s="93">
        <v>2210</v>
      </c>
      <c r="M46" s="110"/>
      <c r="N46" s="6"/>
      <c r="O46" s="21"/>
    </row>
    <row r="47" spans="1:15" ht="31.5" hidden="1">
      <c r="A47" s="186"/>
      <c r="B47" s="101" t="s">
        <v>84</v>
      </c>
      <c r="C47" s="148" t="s">
        <v>127</v>
      </c>
      <c r="D47" s="21" t="s">
        <v>128</v>
      </c>
      <c r="E47" s="93">
        <v>2282</v>
      </c>
      <c r="F47" s="41"/>
      <c r="G47" s="26"/>
      <c r="H47" s="64"/>
      <c r="I47" s="104"/>
      <c r="J47" s="64"/>
      <c r="K47" s="64"/>
      <c r="L47" s="93">
        <v>2210</v>
      </c>
      <c r="M47" s="110"/>
      <c r="N47" s="6"/>
      <c r="O47" s="21"/>
    </row>
    <row r="48" spans="1:15" ht="15.75">
      <c r="A48" s="186"/>
      <c r="B48" s="39" t="s">
        <v>30</v>
      </c>
      <c r="C48" s="39" t="s">
        <v>129</v>
      </c>
      <c r="D48" s="154" t="s">
        <v>130</v>
      </c>
      <c r="E48" s="93">
        <v>2282</v>
      </c>
      <c r="F48" s="41">
        <v>7591</v>
      </c>
      <c r="G48" s="26"/>
      <c r="H48" s="64"/>
      <c r="I48" s="168"/>
      <c r="J48" s="64"/>
      <c r="K48" s="64"/>
      <c r="L48" s="93">
        <v>2210</v>
      </c>
      <c r="M48" s="110"/>
      <c r="N48" s="6"/>
      <c r="O48" s="21"/>
    </row>
    <row r="49" spans="1:15" ht="15.75" customHeight="1" hidden="1">
      <c r="A49" s="186"/>
      <c r="B49" s="39" t="s">
        <v>31</v>
      </c>
      <c r="C49" s="20" t="s">
        <v>134</v>
      </c>
      <c r="D49" s="21" t="s">
        <v>135</v>
      </c>
      <c r="E49" s="93">
        <v>2282</v>
      </c>
      <c r="F49" s="41"/>
      <c r="G49" s="26"/>
      <c r="H49" s="64"/>
      <c r="I49" s="104"/>
      <c r="J49" s="64"/>
      <c r="K49" s="64"/>
      <c r="L49" s="93">
        <v>2210</v>
      </c>
      <c r="M49" s="110"/>
      <c r="N49" s="6"/>
      <c r="O49" s="21"/>
    </row>
    <row r="50" spans="1:15" ht="15.75">
      <c r="A50" s="186"/>
      <c r="B50" s="39"/>
      <c r="C50" s="39" t="s">
        <v>297</v>
      </c>
      <c r="D50" s="154" t="s">
        <v>298</v>
      </c>
      <c r="E50" s="93">
        <v>2282</v>
      </c>
      <c r="F50" s="41">
        <v>2467.2</v>
      </c>
      <c r="G50" s="26"/>
      <c r="H50" s="64"/>
      <c r="I50" s="104"/>
      <c r="J50" s="64"/>
      <c r="K50" s="64"/>
      <c r="L50" s="93">
        <v>2210</v>
      </c>
      <c r="M50" s="110"/>
      <c r="N50" s="6"/>
      <c r="O50" s="21"/>
    </row>
    <row r="51" spans="1:15" ht="15.75" customHeight="1" hidden="1">
      <c r="A51" s="186"/>
      <c r="B51" s="39" t="s">
        <v>32</v>
      </c>
      <c r="C51" s="20" t="s">
        <v>144</v>
      </c>
      <c r="D51" s="21"/>
      <c r="E51" s="93">
        <v>2282</v>
      </c>
      <c r="F51" s="41"/>
      <c r="G51" s="26"/>
      <c r="H51" s="61"/>
      <c r="I51" s="164"/>
      <c r="J51" s="61"/>
      <c r="K51" s="61"/>
      <c r="L51" s="93"/>
      <c r="M51" s="110"/>
      <c r="N51" s="11"/>
      <c r="O51" s="29"/>
    </row>
    <row r="52" spans="1:15" ht="15.75" customHeight="1" hidden="1">
      <c r="A52" s="186"/>
      <c r="B52" s="39" t="s">
        <v>33</v>
      </c>
      <c r="C52" s="20" t="s">
        <v>145</v>
      </c>
      <c r="D52" s="21"/>
      <c r="E52" s="93">
        <v>2282</v>
      </c>
      <c r="F52" s="41"/>
      <c r="G52" s="26"/>
      <c r="H52" s="61"/>
      <c r="I52" s="164"/>
      <c r="J52" s="61"/>
      <c r="K52" s="61"/>
      <c r="L52" s="93"/>
      <c r="M52" s="110"/>
      <c r="N52" s="11"/>
      <c r="O52" s="29"/>
    </row>
    <row r="53" spans="1:15" ht="15.75">
      <c r="A53" s="186"/>
      <c r="B53" s="39" t="s">
        <v>34</v>
      </c>
      <c r="C53" s="39" t="s">
        <v>146</v>
      </c>
      <c r="D53" s="154" t="s">
        <v>227</v>
      </c>
      <c r="E53" s="93">
        <v>2282</v>
      </c>
      <c r="F53" s="41">
        <v>18000</v>
      </c>
      <c r="G53" s="26"/>
      <c r="H53" s="64"/>
      <c r="I53" s="164"/>
      <c r="J53" s="61"/>
      <c r="K53" s="61"/>
      <c r="L53" s="93">
        <v>2210</v>
      </c>
      <c r="M53" s="110"/>
      <c r="N53" s="11"/>
      <c r="O53" s="29"/>
    </row>
    <row r="54" spans="1:15" ht="15.75">
      <c r="A54" s="186"/>
      <c r="B54" s="39" t="s">
        <v>35</v>
      </c>
      <c r="C54" s="39" t="s">
        <v>147</v>
      </c>
      <c r="D54" s="154" t="s">
        <v>226</v>
      </c>
      <c r="E54" s="93">
        <v>2282</v>
      </c>
      <c r="F54" s="41">
        <v>1343.85</v>
      </c>
      <c r="G54" s="26"/>
      <c r="H54" s="64"/>
      <c r="I54" s="164"/>
      <c r="J54" s="61"/>
      <c r="K54" s="61"/>
      <c r="L54" s="93">
        <v>2210</v>
      </c>
      <c r="M54" s="119"/>
      <c r="N54" s="11"/>
      <c r="O54" s="29"/>
    </row>
    <row r="55" spans="1:15" ht="15.75">
      <c r="A55" s="186"/>
      <c r="B55" s="39" t="s">
        <v>36</v>
      </c>
      <c r="C55" s="39" t="s">
        <v>148</v>
      </c>
      <c r="D55" s="154" t="s">
        <v>210</v>
      </c>
      <c r="E55" s="93">
        <v>2282</v>
      </c>
      <c r="F55" s="41">
        <v>40563.45</v>
      </c>
      <c r="G55" s="26"/>
      <c r="H55" s="64"/>
      <c r="I55" s="164"/>
      <c r="J55" s="64"/>
      <c r="K55" s="64"/>
      <c r="L55" s="93">
        <v>2210</v>
      </c>
      <c r="M55" s="110"/>
      <c r="N55" s="11"/>
      <c r="O55" s="29"/>
    </row>
    <row r="56" spans="1:15" ht="15.75">
      <c r="A56" s="186"/>
      <c r="B56" s="39"/>
      <c r="C56" s="39" t="s">
        <v>238</v>
      </c>
      <c r="D56" s="154" t="s">
        <v>239</v>
      </c>
      <c r="E56" s="93">
        <v>2282</v>
      </c>
      <c r="F56" s="41">
        <v>3049.5</v>
      </c>
      <c r="G56" s="26"/>
      <c r="H56" s="64"/>
      <c r="I56" s="168"/>
      <c r="J56" s="64"/>
      <c r="K56" s="64"/>
      <c r="L56" s="93">
        <v>2210</v>
      </c>
      <c r="M56" s="110"/>
      <c r="N56" s="11"/>
      <c r="O56" s="29"/>
    </row>
    <row r="57" spans="1:15" ht="15.75">
      <c r="A57" s="186"/>
      <c r="B57" s="101" t="s">
        <v>85</v>
      </c>
      <c r="C57" s="101" t="s">
        <v>149</v>
      </c>
      <c r="D57" s="154" t="s">
        <v>213</v>
      </c>
      <c r="E57" s="93">
        <v>2282</v>
      </c>
      <c r="F57" s="41">
        <f>5904+3000</f>
        <v>8904</v>
      </c>
      <c r="G57" s="26"/>
      <c r="H57" s="64"/>
      <c r="I57" s="104"/>
      <c r="J57" s="64"/>
      <c r="K57" s="64"/>
      <c r="L57" s="93">
        <v>2210</v>
      </c>
      <c r="M57" s="110"/>
      <c r="N57" s="11"/>
      <c r="O57" s="29"/>
    </row>
    <row r="58" spans="1:15" ht="15.75">
      <c r="A58" s="186"/>
      <c r="B58" s="39" t="s">
        <v>37</v>
      </c>
      <c r="C58" s="39" t="s">
        <v>150</v>
      </c>
      <c r="D58" s="154" t="s">
        <v>212</v>
      </c>
      <c r="E58" s="93">
        <v>2282</v>
      </c>
      <c r="F58" s="41">
        <f>8064+3060</f>
        <v>11124</v>
      </c>
      <c r="G58" s="26"/>
      <c r="H58" s="64"/>
      <c r="I58" s="104"/>
      <c r="J58" s="64"/>
      <c r="K58" s="64"/>
      <c r="L58" s="93">
        <v>2210</v>
      </c>
      <c r="M58" s="110"/>
      <c r="N58" s="11"/>
      <c r="O58" s="29"/>
    </row>
    <row r="59" spans="1:15" ht="15.75">
      <c r="A59" s="186"/>
      <c r="B59" s="39" t="s">
        <v>38</v>
      </c>
      <c r="C59" s="39" t="s">
        <v>44</v>
      </c>
      <c r="D59" s="154" t="s">
        <v>211</v>
      </c>
      <c r="E59" s="93">
        <v>2282</v>
      </c>
      <c r="F59" s="41">
        <f>16200+17280+26700+3481.4+256.81+27300</f>
        <v>91218.20999999999</v>
      </c>
      <c r="G59" s="26"/>
      <c r="H59" s="64"/>
      <c r="I59" s="104"/>
      <c r="J59" s="64"/>
      <c r="K59" s="64"/>
      <c r="L59" s="93">
        <v>2210</v>
      </c>
      <c r="M59" s="110"/>
      <c r="N59" s="11"/>
      <c r="O59" s="29"/>
    </row>
    <row r="60" spans="1:15" ht="31.5">
      <c r="A60" s="186"/>
      <c r="B60" s="101" t="s">
        <v>86</v>
      </c>
      <c r="C60" s="101" t="s">
        <v>308</v>
      </c>
      <c r="D60" s="154" t="s">
        <v>309</v>
      </c>
      <c r="E60" s="93">
        <v>2282</v>
      </c>
      <c r="F60" s="41">
        <v>1344</v>
      </c>
      <c r="G60" s="26"/>
      <c r="H60" s="64"/>
      <c r="I60" s="164"/>
      <c r="J60" s="61"/>
      <c r="K60" s="61"/>
      <c r="L60" s="93">
        <v>2210</v>
      </c>
      <c r="M60" s="110"/>
      <c r="N60" s="11"/>
      <c r="O60" s="29"/>
    </row>
    <row r="61" spans="1:15" ht="15.75">
      <c r="A61" s="186"/>
      <c r="B61" s="101" t="s">
        <v>87</v>
      </c>
      <c r="C61" s="101" t="s">
        <v>152</v>
      </c>
      <c r="D61" s="154" t="s">
        <v>317</v>
      </c>
      <c r="E61" s="93">
        <v>2282</v>
      </c>
      <c r="F61" s="41">
        <v>3606</v>
      </c>
      <c r="G61" s="26"/>
      <c r="H61" s="61"/>
      <c r="I61" s="164"/>
      <c r="J61" s="61"/>
      <c r="K61" s="61"/>
      <c r="L61" s="93">
        <v>2210</v>
      </c>
      <c r="M61" s="110"/>
      <c r="N61" s="11"/>
      <c r="O61" s="29"/>
    </row>
    <row r="62" spans="1:15" ht="31.5">
      <c r="A62" s="186"/>
      <c r="B62" s="39"/>
      <c r="C62" s="39" t="s">
        <v>306</v>
      </c>
      <c r="D62" s="154" t="s">
        <v>307</v>
      </c>
      <c r="E62" s="93">
        <v>2282</v>
      </c>
      <c r="F62" s="41">
        <f>6600+5550+1912.5</f>
        <v>14062.5</v>
      </c>
      <c r="G62" s="26"/>
      <c r="H62" s="64"/>
      <c r="I62" s="104"/>
      <c r="J62" s="64"/>
      <c r="K62" s="64"/>
      <c r="L62" s="93">
        <v>2240</v>
      </c>
      <c r="M62" s="110"/>
      <c r="N62" s="11"/>
      <c r="O62" s="29"/>
    </row>
    <row r="63" spans="1:17" ht="63">
      <c r="A63" s="186"/>
      <c r="B63" s="101" t="s">
        <v>88</v>
      </c>
      <c r="C63" s="101" t="s">
        <v>154</v>
      </c>
      <c r="D63" s="154" t="s">
        <v>241</v>
      </c>
      <c r="E63" s="93">
        <v>2282</v>
      </c>
      <c r="F63" s="41">
        <f>11310.43+1752.5</f>
        <v>13062.93</v>
      </c>
      <c r="G63" s="26"/>
      <c r="H63" s="64"/>
      <c r="I63" s="168"/>
      <c r="J63" s="61"/>
      <c r="K63" s="61"/>
      <c r="L63" s="93">
        <v>2210</v>
      </c>
      <c r="M63" s="110"/>
      <c r="N63" s="11"/>
      <c r="O63" s="29"/>
      <c r="Q63" s="22"/>
    </row>
    <row r="64" spans="1:17" ht="47.25">
      <c r="A64" s="186"/>
      <c r="B64" s="39" t="s">
        <v>41</v>
      </c>
      <c r="C64" s="39" t="s">
        <v>155</v>
      </c>
      <c r="D64" s="154" t="s">
        <v>219</v>
      </c>
      <c r="E64" s="93">
        <v>2282</v>
      </c>
      <c r="F64" s="41">
        <f>1440+27918</f>
        <v>29358</v>
      </c>
      <c r="G64" s="26"/>
      <c r="H64" s="64"/>
      <c r="I64" s="104"/>
      <c r="J64" s="64"/>
      <c r="K64" s="64"/>
      <c r="L64" s="93">
        <v>2210</v>
      </c>
      <c r="M64" s="110"/>
      <c r="N64" s="11"/>
      <c r="O64" s="29"/>
      <c r="Q64" s="25"/>
    </row>
    <row r="65" spans="1:17" ht="15.75">
      <c r="A65" s="186"/>
      <c r="B65" s="101" t="s">
        <v>89</v>
      </c>
      <c r="C65" s="101" t="s">
        <v>156</v>
      </c>
      <c r="D65" s="154" t="s">
        <v>240</v>
      </c>
      <c r="E65" s="93">
        <v>2282</v>
      </c>
      <c r="F65" s="41">
        <v>3590</v>
      </c>
      <c r="G65" s="26"/>
      <c r="H65" s="64"/>
      <c r="I65" s="168"/>
      <c r="J65" s="61"/>
      <c r="K65" s="61"/>
      <c r="L65" s="93">
        <v>2210</v>
      </c>
      <c r="M65" s="110"/>
      <c r="N65" s="11"/>
      <c r="O65" s="29"/>
      <c r="Q65" s="25"/>
    </row>
    <row r="66" spans="1:17" ht="31.5">
      <c r="A66" s="186"/>
      <c r="B66" s="39"/>
      <c r="C66" s="101" t="s">
        <v>254</v>
      </c>
      <c r="D66" s="154" t="s">
        <v>255</v>
      </c>
      <c r="E66" s="93">
        <v>2282</v>
      </c>
      <c r="F66" s="41">
        <v>2500</v>
      </c>
      <c r="G66" s="26"/>
      <c r="H66" s="64"/>
      <c r="I66" s="164"/>
      <c r="J66" s="61"/>
      <c r="K66" s="61"/>
      <c r="L66" s="93">
        <v>2240</v>
      </c>
      <c r="M66" s="110"/>
      <c r="N66" s="11"/>
      <c r="O66" s="29"/>
      <c r="Q66" s="25"/>
    </row>
    <row r="67" spans="1:17" ht="15.75">
      <c r="A67" s="186"/>
      <c r="B67" s="39" t="s">
        <v>42</v>
      </c>
      <c r="C67" s="39" t="s">
        <v>157</v>
      </c>
      <c r="D67" s="154" t="s">
        <v>315</v>
      </c>
      <c r="E67" s="93">
        <v>2282</v>
      </c>
      <c r="F67" s="41">
        <v>12900</v>
      </c>
      <c r="G67" s="26"/>
      <c r="H67" s="64"/>
      <c r="I67" s="164"/>
      <c r="J67" s="61"/>
      <c r="K67" s="61"/>
      <c r="L67" s="93">
        <v>2210</v>
      </c>
      <c r="M67" s="110"/>
      <c r="N67" s="11"/>
      <c r="O67" s="29"/>
      <c r="Q67" s="25"/>
    </row>
    <row r="68" spans="1:17" ht="31.5">
      <c r="A68" s="186"/>
      <c r="B68" s="39" t="s">
        <v>43</v>
      </c>
      <c r="C68" s="38" t="s">
        <v>158</v>
      </c>
      <c r="D68" s="156" t="s">
        <v>248</v>
      </c>
      <c r="E68" s="93">
        <v>2282</v>
      </c>
      <c r="F68" s="41">
        <v>16355.4</v>
      </c>
      <c r="G68" s="26"/>
      <c r="H68" s="64"/>
      <c r="I68" s="164"/>
      <c r="J68" s="61"/>
      <c r="K68" s="61"/>
      <c r="L68" s="93">
        <v>2210</v>
      </c>
      <c r="M68" s="110"/>
      <c r="N68" s="11"/>
      <c r="O68" s="29"/>
      <c r="Q68" s="25"/>
    </row>
    <row r="69" spans="1:17" ht="15.75">
      <c r="A69" s="186"/>
      <c r="B69" s="39" t="s">
        <v>45</v>
      </c>
      <c r="C69" s="39" t="s">
        <v>159</v>
      </c>
      <c r="D69" s="154" t="s">
        <v>318</v>
      </c>
      <c r="E69" s="93">
        <v>2282</v>
      </c>
      <c r="F69" s="41">
        <v>19008</v>
      </c>
      <c r="G69" s="26"/>
      <c r="H69" s="64"/>
      <c r="I69" s="164"/>
      <c r="J69" s="61"/>
      <c r="K69" s="61"/>
      <c r="L69" s="93">
        <v>2210</v>
      </c>
      <c r="M69" s="110"/>
      <c r="N69" s="11"/>
      <c r="O69" s="29"/>
      <c r="Q69" s="25"/>
    </row>
    <row r="70" spans="1:17" ht="15.75">
      <c r="A70" s="186"/>
      <c r="B70" s="84"/>
      <c r="C70" s="39" t="s">
        <v>302</v>
      </c>
      <c r="D70" s="154" t="s">
        <v>303</v>
      </c>
      <c r="E70" s="93">
        <v>2282</v>
      </c>
      <c r="F70" s="41">
        <v>21278.21</v>
      </c>
      <c r="G70" s="26"/>
      <c r="H70" s="64"/>
      <c r="I70" s="164"/>
      <c r="J70" s="61"/>
      <c r="K70" s="61"/>
      <c r="L70" s="93">
        <v>2010</v>
      </c>
      <c r="M70" s="113"/>
      <c r="N70" s="65"/>
      <c r="O70" s="29"/>
      <c r="Q70" s="25"/>
    </row>
    <row r="71" spans="1:17" ht="31.5">
      <c r="A71" s="7"/>
      <c r="B71" s="39"/>
      <c r="C71" s="39" t="s">
        <v>324</v>
      </c>
      <c r="D71" s="154" t="s">
        <v>325</v>
      </c>
      <c r="E71" s="93">
        <v>2282</v>
      </c>
      <c r="F71" s="41">
        <v>14993</v>
      </c>
      <c r="G71" s="26"/>
      <c r="H71" s="64"/>
      <c r="I71" s="164"/>
      <c r="J71" s="61"/>
      <c r="K71" s="61"/>
      <c r="L71" s="93">
        <v>2210</v>
      </c>
      <c r="M71" s="110"/>
      <c r="N71" s="88"/>
      <c r="O71" s="29"/>
      <c r="Q71" s="22"/>
    </row>
    <row r="72" spans="1:15" ht="16.5" thickBot="1">
      <c r="A72" s="16" t="s">
        <v>24</v>
      </c>
      <c r="B72" s="38" t="s">
        <v>46</v>
      </c>
      <c r="C72" s="39" t="s">
        <v>153</v>
      </c>
      <c r="D72" s="154" t="s">
        <v>160</v>
      </c>
      <c r="E72" s="93">
        <v>2282</v>
      </c>
      <c r="F72" s="41">
        <f>2970+6882+499.99</f>
        <v>10351.99</v>
      </c>
      <c r="G72" s="26"/>
      <c r="H72" s="64"/>
      <c r="I72" s="168"/>
      <c r="J72" s="64"/>
      <c r="K72" s="64"/>
      <c r="L72" s="93">
        <v>2210</v>
      </c>
      <c r="M72" s="117"/>
      <c r="N72" s="87"/>
      <c r="O72" s="30"/>
    </row>
    <row r="73" spans="1:15" ht="39" customHeight="1">
      <c r="A73" s="12" t="s">
        <v>47</v>
      </c>
      <c r="B73" s="100" t="s">
        <v>48</v>
      </c>
      <c r="C73" s="101" t="s">
        <v>95</v>
      </c>
      <c r="D73" s="174" t="s">
        <v>161</v>
      </c>
      <c r="E73" s="93">
        <v>2282</v>
      </c>
      <c r="F73" s="105">
        <v>70080</v>
      </c>
      <c r="G73" s="169"/>
      <c r="H73" s="64"/>
      <c r="I73" s="71"/>
      <c r="J73" s="8"/>
      <c r="K73" s="8"/>
      <c r="L73" s="90">
        <v>2240</v>
      </c>
      <c r="M73" s="120"/>
      <c r="N73" s="66"/>
      <c r="O73" s="21"/>
    </row>
    <row r="74" spans="1:15" ht="31.5">
      <c r="A74" s="13"/>
      <c r="B74" s="99"/>
      <c r="C74" s="101" t="s">
        <v>259</v>
      </c>
      <c r="D74" s="174" t="s">
        <v>261</v>
      </c>
      <c r="E74" s="93">
        <v>2282</v>
      </c>
      <c r="F74" s="41">
        <v>3000</v>
      </c>
      <c r="G74" s="26"/>
      <c r="H74" s="64"/>
      <c r="I74" s="71"/>
      <c r="J74" s="8"/>
      <c r="K74" s="8"/>
      <c r="L74" s="90" t="s">
        <v>260</v>
      </c>
      <c r="M74" s="121"/>
      <c r="N74" s="67"/>
      <c r="O74" s="21"/>
    </row>
    <row r="75" spans="1:15" ht="32.25" thickBot="1">
      <c r="A75" s="13"/>
      <c r="B75" s="99"/>
      <c r="C75" s="101" t="s">
        <v>274</v>
      </c>
      <c r="D75" s="174" t="s">
        <v>275</v>
      </c>
      <c r="E75" s="93">
        <v>2282</v>
      </c>
      <c r="F75" s="41">
        <v>300</v>
      </c>
      <c r="G75" s="26"/>
      <c r="H75" s="64"/>
      <c r="I75" s="71"/>
      <c r="J75" s="8"/>
      <c r="K75" s="8"/>
      <c r="L75" s="90" t="s">
        <v>260</v>
      </c>
      <c r="M75" s="122"/>
      <c r="N75" s="8"/>
      <c r="O75" s="21"/>
    </row>
    <row r="76" spans="1:15" ht="33.75" customHeight="1">
      <c r="A76" s="12"/>
      <c r="B76" s="100"/>
      <c r="C76" s="39" t="s">
        <v>162</v>
      </c>
      <c r="D76" s="154" t="s">
        <v>225</v>
      </c>
      <c r="E76" s="93">
        <v>2282</v>
      </c>
      <c r="F76" s="143">
        <v>49000.96</v>
      </c>
      <c r="G76" s="26"/>
      <c r="H76" s="106"/>
      <c r="I76" s="107"/>
      <c r="J76" s="106"/>
      <c r="K76" s="106"/>
      <c r="L76" s="90" t="s">
        <v>260</v>
      </c>
      <c r="M76" s="123"/>
      <c r="N76" s="9"/>
      <c r="O76" s="21"/>
    </row>
    <row r="77" spans="1:15" ht="15.75">
      <c r="A77" s="7"/>
      <c r="B77" s="39"/>
      <c r="C77" s="39" t="s">
        <v>271</v>
      </c>
      <c r="D77" s="154" t="s">
        <v>272</v>
      </c>
      <c r="E77" s="93">
        <v>2282</v>
      </c>
      <c r="F77" s="41">
        <v>30240</v>
      </c>
      <c r="G77" s="26"/>
      <c r="H77" s="64"/>
      <c r="I77" s="104"/>
      <c r="J77" s="8"/>
      <c r="K77" s="8"/>
      <c r="L77" s="93">
        <v>2240</v>
      </c>
      <c r="M77" s="124"/>
      <c r="N77" s="5"/>
      <c r="O77" s="21"/>
    </row>
    <row r="78" spans="1:15" ht="31.5">
      <c r="A78" s="91"/>
      <c r="B78" s="99"/>
      <c r="C78" s="39" t="s">
        <v>339</v>
      </c>
      <c r="D78" s="154" t="s">
        <v>340</v>
      </c>
      <c r="E78" s="93">
        <v>2282</v>
      </c>
      <c r="F78" s="41">
        <v>3843</v>
      </c>
      <c r="G78" s="26"/>
      <c r="H78" s="64"/>
      <c r="I78" s="104"/>
      <c r="J78" s="8"/>
      <c r="K78" s="8"/>
      <c r="L78" s="93">
        <v>2210</v>
      </c>
      <c r="M78" s="125"/>
      <c r="N78" s="92"/>
      <c r="O78" s="21"/>
    </row>
    <row r="79" spans="1:15" ht="16.5" thickBot="1">
      <c r="A79" s="19" t="s">
        <v>49</v>
      </c>
      <c r="B79" s="99" t="s">
        <v>50</v>
      </c>
      <c r="C79" s="39" t="s">
        <v>136</v>
      </c>
      <c r="D79" s="154" t="s">
        <v>163</v>
      </c>
      <c r="E79" s="93">
        <v>2282</v>
      </c>
      <c r="F79" s="41">
        <v>4693.17</v>
      </c>
      <c r="G79" s="26"/>
      <c r="H79" s="64"/>
      <c r="I79" s="104"/>
      <c r="J79" s="8"/>
      <c r="K79" s="8"/>
      <c r="L79" s="93">
        <v>2240</v>
      </c>
      <c r="M79" s="126"/>
      <c r="N79" s="62"/>
      <c r="O79" s="21"/>
    </row>
    <row r="80" spans="1:15" s="54" customFormat="1" ht="32.25" thickBot="1">
      <c r="A80" s="19"/>
      <c r="B80" s="24" t="s">
        <v>52</v>
      </c>
      <c r="C80" s="39" t="s">
        <v>132</v>
      </c>
      <c r="D80" s="154" t="s">
        <v>133</v>
      </c>
      <c r="E80" s="93">
        <v>2282</v>
      </c>
      <c r="F80" s="41">
        <f>30000</f>
        <v>30000</v>
      </c>
      <c r="G80" s="26"/>
      <c r="H80" s="64"/>
      <c r="I80" s="104"/>
      <c r="J80" s="8"/>
      <c r="K80" s="8"/>
      <c r="L80" s="93">
        <v>2240</v>
      </c>
      <c r="M80" s="118"/>
      <c r="N80" s="47"/>
      <c r="O80" s="53"/>
    </row>
    <row r="81" spans="1:15" s="22" customFormat="1" ht="32.25" thickBot="1">
      <c r="A81" s="13"/>
      <c r="B81" s="99"/>
      <c r="C81" s="39" t="s">
        <v>299</v>
      </c>
      <c r="D81" s="154" t="s">
        <v>300</v>
      </c>
      <c r="E81" s="93">
        <v>2282</v>
      </c>
      <c r="F81" s="41">
        <v>10855.2</v>
      </c>
      <c r="G81" s="26"/>
      <c r="H81" s="64"/>
      <c r="I81" s="104"/>
      <c r="J81" s="8"/>
      <c r="K81" s="8"/>
      <c r="L81" s="93">
        <v>2240</v>
      </c>
      <c r="M81" s="126"/>
      <c r="N81" s="55"/>
      <c r="O81" s="28"/>
    </row>
    <row r="82" spans="1:15" ht="63.75" customHeight="1" thickBot="1">
      <c r="A82" s="51" t="s">
        <v>51</v>
      </c>
      <c r="B82" s="58" t="s">
        <v>53</v>
      </c>
      <c r="C82" s="39" t="s">
        <v>164</v>
      </c>
      <c r="D82" s="154" t="s">
        <v>165</v>
      </c>
      <c r="E82" s="93">
        <v>2282</v>
      </c>
      <c r="F82" s="41">
        <f>75977.4+13524+15329.1</f>
        <v>104830.5</v>
      </c>
      <c r="G82" s="26"/>
      <c r="H82" s="106"/>
      <c r="I82" s="107"/>
      <c r="J82" s="8"/>
      <c r="K82" s="8"/>
      <c r="L82" s="93">
        <v>2240</v>
      </c>
      <c r="M82" s="127"/>
      <c r="N82" s="68"/>
      <c r="O82" s="21"/>
    </row>
    <row r="83" spans="1:16" ht="21" customHeight="1" thickBot="1">
      <c r="A83" s="23"/>
      <c r="B83" s="24" t="s">
        <v>55</v>
      </c>
      <c r="C83" s="38" t="s">
        <v>122</v>
      </c>
      <c r="D83" s="156" t="s">
        <v>348</v>
      </c>
      <c r="E83" s="93">
        <v>2282</v>
      </c>
      <c r="F83" s="41">
        <v>250.61</v>
      </c>
      <c r="G83" s="26"/>
      <c r="H83" s="64"/>
      <c r="I83" s="164"/>
      <c r="J83" s="61"/>
      <c r="K83" s="61"/>
      <c r="L83" s="93">
        <v>2240</v>
      </c>
      <c r="M83" s="118"/>
      <c r="N83" s="15"/>
      <c r="O83" s="21"/>
      <c r="P83" s="132"/>
    </row>
    <row r="84" spans="1:15" ht="15.75">
      <c r="A84" s="13" t="s">
        <v>54</v>
      </c>
      <c r="B84" s="99" t="s">
        <v>57</v>
      </c>
      <c r="C84" s="39" t="s">
        <v>167</v>
      </c>
      <c r="D84" s="154" t="s">
        <v>166</v>
      </c>
      <c r="E84" s="93">
        <v>2282</v>
      </c>
      <c r="F84" s="41">
        <f>500+697+149.5+655.5</f>
        <v>2002</v>
      </c>
      <c r="G84" s="26"/>
      <c r="H84" s="64"/>
      <c r="I84" s="104"/>
      <c r="J84" s="64"/>
      <c r="K84" s="64"/>
      <c r="L84" s="93">
        <v>2230</v>
      </c>
      <c r="M84" s="126"/>
      <c r="N84" s="62"/>
      <c r="O84" s="21"/>
    </row>
    <row r="85" spans="1:15" ht="15.75">
      <c r="A85" s="7" t="s">
        <v>56</v>
      </c>
      <c r="B85" s="39"/>
      <c r="C85" s="39" t="s">
        <v>218</v>
      </c>
      <c r="D85" s="154" t="s">
        <v>292</v>
      </c>
      <c r="E85" s="93">
        <v>2282</v>
      </c>
      <c r="F85" s="41">
        <v>25200</v>
      </c>
      <c r="G85" s="26"/>
      <c r="H85" s="64"/>
      <c r="I85" s="104"/>
      <c r="J85" s="64"/>
      <c r="K85" s="64"/>
      <c r="L85" s="93">
        <v>2240</v>
      </c>
      <c r="M85" s="110"/>
      <c r="N85" s="5"/>
      <c r="O85" s="21"/>
    </row>
    <row r="86" spans="1:15" ht="15.75">
      <c r="A86" s="93"/>
      <c r="B86" s="94"/>
      <c r="C86" s="39" t="s">
        <v>343</v>
      </c>
      <c r="D86" s="154" t="s">
        <v>344</v>
      </c>
      <c r="E86" s="93">
        <v>2282</v>
      </c>
      <c r="F86" s="41">
        <f>4691.55</f>
        <v>4691.55</v>
      </c>
      <c r="G86" s="26"/>
      <c r="H86" s="64"/>
      <c r="I86" s="104"/>
      <c r="J86" s="64"/>
      <c r="K86" s="64"/>
      <c r="L86" s="93">
        <v>2220</v>
      </c>
      <c r="M86" s="95"/>
      <c r="N86" s="96"/>
      <c r="O86" s="21"/>
    </row>
    <row r="87" spans="1:19" s="81" customFormat="1" ht="16.5" thickBot="1">
      <c r="A87" s="74"/>
      <c r="B87" s="75"/>
      <c r="C87" s="76" t="s">
        <v>278</v>
      </c>
      <c r="D87" s="157" t="s">
        <v>279</v>
      </c>
      <c r="E87" s="93">
        <v>2282</v>
      </c>
      <c r="F87" s="142">
        <f>5136.78+445.45</f>
        <v>5582.23</v>
      </c>
      <c r="G87" s="170"/>
      <c r="H87" s="171"/>
      <c r="I87" s="171"/>
      <c r="J87" s="171"/>
      <c r="K87" s="171"/>
      <c r="L87" s="82">
        <v>2220</v>
      </c>
      <c r="M87" s="77"/>
      <c r="N87" s="78"/>
      <c r="O87" s="79"/>
      <c r="P87" s="80"/>
      <c r="Q87" s="80"/>
      <c r="R87" s="80"/>
      <c r="S87" s="80"/>
    </row>
    <row r="88" spans="1:15" ht="15.75">
      <c r="A88" s="190" t="s">
        <v>56</v>
      </c>
      <c r="B88" s="100" t="s">
        <v>58</v>
      </c>
      <c r="C88" s="39" t="s">
        <v>97</v>
      </c>
      <c r="D88" s="154" t="s">
        <v>262</v>
      </c>
      <c r="E88" s="93">
        <v>2282</v>
      </c>
      <c r="F88" s="41">
        <f>300+1350+360+1146+1600</f>
        <v>4756</v>
      </c>
      <c r="G88" s="26"/>
      <c r="H88" s="64"/>
      <c r="I88" s="164"/>
      <c r="J88" s="61"/>
      <c r="K88" s="61"/>
      <c r="L88" s="93">
        <v>2240</v>
      </c>
      <c r="M88" s="116"/>
      <c r="N88" s="191"/>
      <c r="O88" s="21"/>
    </row>
    <row r="89" spans="1:15" ht="15.75">
      <c r="A89" s="187"/>
      <c r="B89" s="39"/>
      <c r="C89" s="39" t="s">
        <v>200</v>
      </c>
      <c r="D89" s="175" t="s">
        <v>201</v>
      </c>
      <c r="E89" s="93">
        <v>2282</v>
      </c>
      <c r="F89" s="41">
        <f>500+2796+4000+3220+215</f>
        <v>10731</v>
      </c>
      <c r="G89" s="26"/>
      <c r="H89" s="64"/>
      <c r="I89" s="104"/>
      <c r="J89" s="64"/>
      <c r="K89" s="64"/>
      <c r="L89" s="93">
        <v>2240</v>
      </c>
      <c r="M89" s="110"/>
      <c r="N89" s="192"/>
      <c r="O89" s="21"/>
    </row>
    <row r="90" spans="1:15" ht="31.5">
      <c r="A90" s="187"/>
      <c r="B90" s="39" t="s">
        <v>61</v>
      </c>
      <c r="C90" s="39" t="s">
        <v>137</v>
      </c>
      <c r="D90" s="154" t="s">
        <v>168</v>
      </c>
      <c r="E90" s="93">
        <v>2282</v>
      </c>
      <c r="F90" s="41">
        <f>160131.84+3374.16</f>
        <v>163506</v>
      </c>
      <c r="G90" s="26"/>
      <c r="H90" s="106"/>
      <c r="I90" s="107"/>
      <c r="J90" s="61"/>
      <c r="K90" s="61"/>
      <c r="L90" s="93">
        <v>2240</v>
      </c>
      <c r="M90" s="110"/>
      <c r="N90" s="42"/>
      <c r="O90" s="28"/>
    </row>
    <row r="91" spans="1:15" ht="31.5">
      <c r="A91" s="187"/>
      <c r="B91" s="39"/>
      <c r="C91" s="39" t="s">
        <v>138</v>
      </c>
      <c r="D91" s="154" t="s">
        <v>139</v>
      </c>
      <c r="E91" s="93">
        <v>2282</v>
      </c>
      <c r="F91" s="41">
        <f>3500+208</f>
        <v>3708</v>
      </c>
      <c r="G91" s="26"/>
      <c r="H91" s="106"/>
      <c r="I91" s="107"/>
      <c r="J91" s="61"/>
      <c r="K91" s="61"/>
      <c r="L91" s="93">
        <v>2240</v>
      </c>
      <c r="M91" s="110"/>
      <c r="N91" s="42"/>
      <c r="O91" s="28"/>
    </row>
    <row r="92" spans="1:16" ht="36" customHeight="1">
      <c r="A92" s="187"/>
      <c r="B92" s="39"/>
      <c r="C92" s="39" t="s">
        <v>140</v>
      </c>
      <c r="D92" s="154" t="s">
        <v>141</v>
      </c>
      <c r="E92" s="93">
        <v>2282</v>
      </c>
      <c r="F92" s="41">
        <f>22353.24+16780</f>
        <v>39133.240000000005</v>
      </c>
      <c r="G92" s="26"/>
      <c r="H92" s="106"/>
      <c r="I92" s="107"/>
      <c r="J92" s="61"/>
      <c r="K92" s="61"/>
      <c r="L92" s="93">
        <v>2240</v>
      </c>
      <c r="M92" s="110"/>
      <c r="N92" s="42"/>
      <c r="O92" s="28"/>
      <c r="P92" s="40"/>
    </row>
    <row r="93" spans="1:15" ht="32.25" thickBot="1">
      <c r="A93" s="185"/>
      <c r="B93" s="84"/>
      <c r="C93" s="39" t="s">
        <v>293</v>
      </c>
      <c r="D93" s="154" t="s">
        <v>294</v>
      </c>
      <c r="E93" s="93">
        <v>2282</v>
      </c>
      <c r="F93" s="41">
        <f>386.25+210.6</f>
        <v>596.85</v>
      </c>
      <c r="G93" s="26"/>
      <c r="H93" s="106"/>
      <c r="I93" s="107"/>
      <c r="J93" s="61"/>
      <c r="K93" s="61"/>
      <c r="L93" s="93">
        <v>2240</v>
      </c>
      <c r="M93" s="113"/>
      <c r="N93" s="83"/>
      <c r="O93" s="28"/>
    </row>
    <row r="94" spans="1:16" ht="16.5" thickBot="1">
      <c r="A94" s="56" t="s">
        <v>59</v>
      </c>
      <c r="B94" s="102" t="s">
        <v>62</v>
      </c>
      <c r="C94" s="39" t="s">
        <v>169</v>
      </c>
      <c r="D94" s="154" t="s">
        <v>170</v>
      </c>
      <c r="E94" s="93">
        <v>2282</v>
      </c>
      <c r="F94" s="41">
        <v>31402.25</v>
      </c>
      <c r="G94" s="26"/>
      <c r="H94" s="64"/>
      <c r="I94" s="104"/>
      <c r="J94" s="61"/>
      <c r="K94" s="61"/>
      <c r="L94" s="93">
        <v>2240</v>
      </c>
      <c r="M94" s="127"/>
      <c r="N94" s="68"/>
      <c r="O94" s="21"/>
      <c r="P94" s="40"/>
    </row>
    <row r="95" spans="1:15" ht="53.25" customHeight="1" thickBot="1">
      <c r="A95" s="56" t="s">
        <v>60</v>
      </c>
      <c r="B95" s="102" t="s">
        <v>64</v>
      </c>
      <c r="C95" s="39" t="s">
        <v>94</v>
      </c>
      <c r="D95" s="154" t="s">
        <v>171</v>
      </c>
      <c r="E95" s="93">
        <v>2282</v>
      </c>
      <c r="F95" s="41">
        <v>35000</v>
      </c>
      <c r="G95" s="26"/>
      <c r="H95" s="106"/>
      <c r="I95" s="107"/>
      <c r="J95" s="61"/>
      <c r="K95" s="61"/>
      <c r="L95" s="93">
        <v>2240</v>
      </c>
      <c r="M95" s="127"/>
      <c r="N95" s="68"/>
      <c r="O95" s="21"/>
    </row>
    <row r="96" spans="1:15" ht="63">
      <c r="A96" s="186"/>
      <c r="B96" s="39" t="s">
        <v>66</v>
      </c>
      <c r="C96" s="39" t="s">
        <v>98</v>
      </c>
      <c r="D96" s="154" t="s">
        <v>99</v>
      </c>
      <c r="E96" s="93">
        <v>2282</v>
      </c>
      <c r="F96" s="41">
        <f>40724.42+20456.56</f>
        <v>61180.979999999996</v>
      </c>
      <c r="G96" s="26"/>
      <c r="H96" s="64"/>
      <c r="I96" s="104"/>
      <c r="J96" s="61"/>
      <c r="K96" s="61"/>
      <c r="L96" s="93">
        <v>2240</v>
      </c>
      <c r="M96" s="110"/>
      <c r="N96" s="42"/>
      <c r="O96" s="21"/>
    </row>
    <row r="97" spans="1:15" ht="15.75">
      <c r="A97" s="186"/>
      <c r="B97" s="39"/>
      <c r="C97" s="39" t="s">
        <v>328</v>
      </c>
      <c r="D97" s="154" t="s">
        <v>329</v>
      </c>
      <c r="E97" s="93">
        <v>2282</v>
      </c>
      <c r="F97" s="41">
        <v>10150</v>
      </c>
      <c r="G97" s="26"/>
      <c r="H97" s="64"/>
      <c r="I97" s="104"/>
      <c r="J97" s="61"/>
      <c r="K97" s="61"/>
      <c r="L97" s="93">
        <v>2240</v>
      </c>
      <c r="M97" s="110"/>
      <c r="N97" s="42"/>
      <c r="O97" s="21"/>
    </row>
    <row r="98" spans="1:15" ht="32.25" thickBot="1">
      <c r="A98" s="186"/>
      <c r="B98" s="39" t="s">
        <v>67</v>
      </c>
      <c r="C98" s="39" t="s">
        <v>172</v>
      </c>
      <c r="D98" s="154" t="s">
        <v>68</v>
      </c>
      <c r="E98" s="93">
        <v>2282</v>
      </c>
      <c r="F98" s="41">
        <f>28800+5119.2+14400</f>
        <v>48319.2</v>
      </c>
      <c r="G98" s="26"/>
      <c r="H98" s="64"/>
      <c r="I98" s="104"/>
      <c r="J98" s="61"/>
      <c r="K98" s="61"/>
      <c r="L98" s="93">
        <v>2240</v>
      </c>
      <c r="M98" s="110"/>
      <c r="N98" s="69"/>
      <c r="O98" s="21"/>
    </row>
    <row r="99" spans="1:15" ht="49.5" customHeight="1" thickBot="1">
      <c r="A99" s="51" t="s">
        <v>63</v>
      </c>
      <c r="B99" s="58" t="s">
        <v>70</v>
      </c>
      <c r="C99" s="39" t="s">
        <v>174</v>
      </c>
      <c r="D99" s="154" t="s">
        <v>173</v>
      </c>
      <c r="E99" s="93">
        <v>2282</v>
      </c>
      <c r="F99" s="41">
        <f>44520+22260</f>
        <v>66780</v>
      </c>
      <c r="G99" s="26"/>
      <c r="H99" s="64"/>
      <c r="I99" s="104"/>
      <c r="J99" s="61"/>
      <c r="K99" s="61"/>
      <c r="L99" s="93">
        <v>2240</v>
      </c>
      <c r="M99" s="127"/>
      <c r="N99" s="68"/>
      <c r="O99" s="21"/>
    </row>
    <row r="100" spans="1:15" ht="33" customHeight="1" thickBot="1">
      <c r="A100" s="51" t="s">
        <v>65</v>
      </c>
      <c r="B100" s="58" t="s">
        <v>71</v>
      </c>
      <c r="C100" s="39" t="s">
        <v>175</v>
      </c>
      <c r="D100" s="154" t="s">
        <v>176</v>
      </c>
      <c r="E100" s="93">
        <v>2282</v>
      </c>
      <c r="F100" s="41">
        <f>2569.72+72984+3077.36+2569.72+4037.12</f>
        <v>85237.92</v>
      </c>
      <c r="G100" s="26"/>
      <c r="H100" s="64"/>
      <c r="I100" s="104"/>
      <c r="J100" s="61"/>
      <c r="K100" s="61"/>
      <c r="L100" s="93">
        <v>2240</v>
      </c>
      <c r="M100" s="127"/>
      <c r="N100" s="68"/>
      <c r="O100" s="21"/>
    </row>
    <row r="101" spans="1:15" ht="32.25" thickBot="1">
      <c r="A101" s="51" t="s">
        <v>69</v>
      </c>
      <c r="B101" s="58" t="s">
        <v>73</v>
      </c>
      <c r="C101" s="39" t="s">
        <v>177</v>
      </c>
      <c r="D101" s="154" t="s">
        <v>74</v>
      </c>
      <c r="E101" s="93">
        <v>2282</v>
      </c>
      <c r="F101" s="41">
        <f>793.08+1680.96+20000+500+8000</f>
        <v>30974.04</v>
      </c>
      <c r="G101" s="26"/>
      <c r="H101" s="64"/>
      <c r="I101" s="104"/>
      <c r="J101" s="61"/>
      <c r="K101" s="61"/>
      <c r="L101" s="93">
        <v>2240</v>
      </c>
      <c r="M101" s="127"/>
      <c r="N101" s="68"/>
      <c r="O101" s="21"/>
    </row>
    <row r="102" spans="1:15" ht="16.5" thickBot="1">
      <c r="A102" s="57" t="s">
        <v>72</v>
      </c>
      <c r="B102" s="100" t="s">
        <v>77</v>
      </c>
      <c r="C102" s="84" t="s">
        <v>178</v>
      </c>
      <c r="D102" s="188" t="s">
        <v>78</v>
      </c>
      <c r="E102" s="93">
        <v>2282</v>
      </c>
      <c r="F102" s="41">
        <f>6000+50000+1500</f>
        <v>57500</v>
      </c>
      <c r="G102" s="26"/>
      <c r="H102" s="64"/>
      <c r="I102" s="104"/>
      <c r="J102" s="7"/>
      <c r="K102" s="7"/>
      <c r="L102" s="93">
        <v>2240</v>
      </c>
      <c r="M102" s="116"/>
      <c r="N102" s="3"/>
      <c r="O102" s="21"/>
    </row>
    <row r="103" spans="1:15" ht="18.75" customHeight="1" hidden="1" thickBot="1">
      <c r="A103" s="49"/>
      <c r="B103" s="24"/>
      <c r="C103" s="38"/>
      <c r="D103" s="189"/>
      <c r="E103" s="93">
        <v>2282</v>
      </c>
      <c r="F103" s="41"/>
      <c r="G103" s="26"/>
      <c r="H103" s="61"/>
      <c r="I103" s="164"/>
      <c r="J103" s="7"/>
      <c r="K103" s="7"/>
      <c r="L103" s="93"/>
      <c r="M103" s="118"/>
      <c r="N103" s="15"/>
      <c r="O103" s="21"/>
    </row>
    <row r="104" spans="1:15" ht="111" thickBot="1">
      <c r="A104" s="56" t="s">
        <v>75</v>
      </c>
      <c r="B104" s="58" t="s">
        <v>80</v>
      </c>
      <c r="C104" s="39" t="s">
        <v>179</v>
      </c>
      <c r="D104" s="154" t="s">
        <v>180</v>
      </c>
      <c r="E104" s="93">
        <v>2282</v>
      </c>
      <c r="F104" s="41">
        <f>7200+1200+1170+1600+900+1200</f>
        <v>13270</v>
      </c>
      <c r="G104" s="26"/>
      <c r="H104" s="64"/>
      <c r="I104" s="73"/>
      <c r="J104" s="7"/>
      <c r="K104" s="7"/>
      <c r="L104" s="93">
        <v>2240</v>
      </c>
      <c r="M104" s="127"/>
      <c r="N104" s="68"/>
      <c r="O104" s="21"/>
    </row>
    <row r="105" spans="1:15" ht="16.5" thickBot="1">
      <c r="A105" s="60"/>
      <c r="B105" s="58"/>
      <c r="C105" s="39" t="s">
        <v>269</v>
      </c>
      <c r="D105" s="154" t="s">
        <v>270</v>
      </c>
      <c r="E105" s="93">
        <v>2282</v>
      </c>
      <c r="F105" s="41">
        <v>18000</v>
      </c>
      <c r="G105" s="26"/>
      <c r="H105" s="64"/>
      <c r="I105" s="73"/>
      <c r="J105" s="7"/>
      <c r="K105" s="7"/>
      <c r="L105" s="93">
        <v>2240</v>
      </c>
      <c r="M105" s="127"/>
      <c r="N105" s="68"/>
      <c r="O105" s="21"/>
    </row>
    <row r="106" spans="1:15" ht="86.25" customHeight="1" thickBot="1">
      <c r="A106" s="52" t="s">
        <v>76</v>
      </c>
      <c r="B106" s="58" t="s">
        <v>93</v>
      </c>
      <c r="C106" s="179" t="s">
        <v>181</v>
      </c>
      <c r="D106" s="180" t="s">
        <v>182</v>
      </c>
      <c r="E106" s="181">
        <v>3110</v>
      </c>
      <c r="F106" s="144">
        <f>28800+2000+24195</f>
        <v>54995</v>
      </c>
      <c r="G106" s="173"/>
      <c r="H106" s="182"/>
      <c r="I106" s="183"/>
      <c r="J106" s="50"/>
      <c r="K106" s="50"/>
      <c r="L106" s="181">
        <v>3110</v>
      </c>
      <c r="M106" s="127"/>
      <c r="N106" s="68"/>
      <c r="O106" s="21"/>
    </row>
    <row r="107" spans="1:15" ht="86.25" customHeight="1" thickBot="1">
      <c r="A107" s="135"/>
      <c r="B107" s="136"/>
      <c r="C107" s="179" t="s">
        <v>181</v>
      </c>
      <c r="D107" s="180" t="s">
        <v>182</v>
      </c>
      <c r="E107" s="181">
        <v>3110</v>
      </c>
      <c r="F107" s="184">
        <v>3000</v>
      </c>
      <c r="G107" s="173"/>
      <c r="H107" s="182"/>
      <c r="I107" s="183"/>
      <c r="J107" s="50"/>
      <c r="K107" s="50"/>
      <c r="L107" s="181">
        <v>3110</v>
      </c>
      <c r="M107" s="137"/>
      <c r="N107" s="138"/>
      <c r="O107" s="21"/>
    </row>
    <row r="108" spans="1:15" ht="15.75">
      <c r="A108" s="57" t="s">
        <v>79</v>
      </c>
      <c r="B108" s="100" t="s">
        <v>81</v>
      </c>
      <c r="C108" s="39" t="s">
        <v>280</v>
      </c>
      <c r="D108" s="154" t="s">
        <v>281</v>
      </c>
      <c r="E108" s="93">
        <v>3210</v>
      </c>
      <c r="F108" s="41">
        <f>63931.89</f>
        <v>63931.89</v>
      </c>
      <c r="G108" s="26"/>
      <c r="H108" s="64"/>
      <c r="I108" s="73"/>
      <c r="J108" s="7"/>
      <c r="K108" s="7"/>
      <c r="L108" s="93">
        <v>3110</v>
      </c>
      <c r="M108" s="116"/>
      <c r="N108" s="3"/>
      <c r="O108" s="21"/>
    </row>
    <row r="109" spans="1:15" ht="15.75">
      <c r="A109" s="86"/>
      <c r="B109" s="99"/>
      <c r="C109" s="39" t="s">
        <v>280</v>
      </c>
      <c r="D109" s="154" t="s">
        <v>281</v>
      </c>
      <c r="E109" s="93">
        <v>2282</v>
      </c>
      <c r="F109" s="41">
        <v>14893.02</v>
      </c>
      <c r="G109" s="26"/>
      <c r="H109" s="64"/>
      <c r="I109" s="73"/>
      <c r="J109" s="7"/>
      <c r="K109" s="7"/>
      <c r="L109" s="93">
        <v>2210</v>
      </c>
      <c r="M109" s="126"/>
      <c r="N109" s="62"/>
      <c r="O109" s="21"/>
    </row>
    <row r="110" spans="1:15" ht="16.5" thickBot="1">
      <c r="A110" s="14"/>
      <c r="B110" s="38"/>
      <c r="C110" s="39" t="s">
        <v>249</v>
      </c>
      <c r="D110" s="154" t="s">
        <v>250</v>
      </c>
      <c r="E110" s="93">
        <v>2282</v>
      </c>
      <c r="F110" s="41">
        <f>1500+1500+3000+3000+3000+3000</f>
        <v>15000</v>
      </c>
      <c r="G110" s="26"/>
      <c r="H110" s="64"/>
      <c r="I110" s="104"/>
      <c r="J110" s="64"/>
      <c r="K110" s="64"/>
      <c r="L110" s="93">
        <v>2240</v>
      </c>
      <c r="M110" s="117"/>
      <c r="N110" s="9"/>
      <c r="O110" s="21"/>
    </row>
    <row r="111" spans="1:15" ht="15.75">
      <c r="A111" s="4" t="e">
        <f>#REF!+1</f>
        <v>#REF!</v>
      </c>
      <c r="B111" s="39"/>
      <c r="C111" s="39" t="s">
        <v>184</v>
      </c>
      <c r="D111" s="154" t="s">
        <v>185</v>
      </c>
      <c r="E111" s="93">
        <v>2282</v>
      </c>
      <c r="F111" s="41">
        <f>8200+10000</f>
        <v>18200</v>
      </c>
      <c r="G111" s="26"/>
      <c r="H111" s="64"/>
      <c r="I111" s="104"/>
      <c r="J111" s="64"/>
      <c r="K111" s="64"/>
      <c r="L111" s="93">
        <v>2210</v>
      </c>
      <c r="M111" s="95"/>
      <c r="N111" s="36"/>
      <c r="O111" s="31"/>
    </row>
    <row r="112" spans="1:15" ht="15.75">
      <c r="A112" s="4" t="e">
        <f>A111+1</f>
        <v>#REF!</v>
      </c>
      <c r="B112" s="39"/>
      <c r="C112" s="39" t="s">
        <v>198</v>
      </c>
      <c r="D112" s="154" t="s">
        <v>199</v>
      </c>
      <c r="E112" s="93">
        <v>2282</v>
      </c>
      <c r="F112" s="41">
        <f>4100+1254+310+2480+3300+3600+2800+2800+950</f>
        <v>21594</v>
      </c>
      <c r="G112" s="26"/>
      <c r="H112" s="64"/>
      <c r="I112" s="104"/>
      <c r="J112" s="26"/>
      <c r="K112" s="26"/>
      <c r="L112" s="93">
        <v>2240</v>
      </c>
      <c r="M112" s="95"/>
      <c r="N112" s="6"/>
      <c r="O112" s="21"/>
    </row>
    <row r="113" spans="1:15" ht="15.75">
      <c r="A113" s="4"/>
      <c r="B113" s="39"/>
      <c r="C113" s="39" t="s">
        <v>264</v>
      </c>
      <c r="D113" s="154" t="s">
        <v>265</v>
      </c>
      <c r="E113" s="93">
        <v>2282</v>
      </c>
      <c r="F113" s="41">
        <v>3000</v>
      </c>
      <c r="G113" s="26"/>
      <c r="H113" s="64"/>
      <c r="I113" s="104"/>
      <c r="J113" s="64"/>
      <c r="K113" s="64"/>
      <c r="L113" s="93">
        <v>2240</v>
      </c>
      <c r="M113" s="95"/>
      <c r="N113" s="6"/>
      <c r="O113" s="21"/>
    </row>
    <row r="114" spans="1:15" ht="63">
      <c r="A114" s="4"/>
      <c r="B114" s="39"/>
      <c r="C114" s="39"/>
      <c r="D114" s="154" t="s">
        <v>337</v>
      </c>
      <c r="E114" s="93">
        <v>2282</v>
      </c>
      <c r="F114" s="41">
        <v>97595</v>
      </c>
      <c r="G114" s="26"/>
      <c r="H114" s="64"/>
      <c r="I114" s="104"/>
      <c r="J114" s="64"/>
      <c r="K114" s="64"/>
      <c r="L114" s="93">
        <v>2240</v>
      </c>
      <c r="M114" s="95"/>
      <c r="N114" s="6"/>
      <c r="O114" s="21"/>
    </row>
    <row r="115" spans="1:15" ht="63">
      <c r="A115" s="4"/>
      <c r="B115" s="39"/>
      <c r="C115" s="39"/>
      <c r="D115" s="154" t="s">
        <v>316</v>
      </c>
      <c r="E115" s="93">
        <v>2282</v>
      </c>
      <c r="F115" s="41">
        <v>172620</v>
      </c>
      <c r="G115" s="26"/>
      <c r="H115" s="64"/>
      <c r="I115" s="104"/>
      <c r="J115" s="64"/>
      <c r="K115" s="64"/>
      <c r="L115" s="93">
        <v>2240</v>
      </c>
      <c r="M115" s="95"/>
      <c r="N115" s="6"/>
      <c r="O115" s="21"/>
    </row>
    <row r="116" spans="1:15" ht="96" customHeight="1">
      <c r="A116" s="4"/>
      <c r="B116" s="39"/>
      <c r="C116" s="158" t="s">
        <v>326</v>
      </c>
      <c r="D116" s="130" t="s">
        <v>327</v>
      </c>
      <c r="E116" s="93">
        <v>2282</v>
      </c>
      <c r="F116" s="143">
        <v>29949.04</v>
      </c>
      <c r="G116" s="89"/>
      <c r="H116" s="64"/>
      <c r="I116" s="104"/>
      <c r="J116" s="64"/>
      <c r="K116" s="64"/>
      <c r="L116" s="93">
        <v>2240</v>
      </c>
      <c r="M116" s="95"/>
      <c r="N116" s="6"/>
      <c r="O116" s="21"/>
    </row>
    <row r="117" spans="1:15" ht="51" customHeight="1">
      <c r="A117" s="4"/>
      <c r="B117" s="39"/>
      <c r="C117" s="39" t="s">
        <v>321</v>
      </c>
      <c r="D117" s="154" t="s">
        <v>322</v>
      </c>
      <c r="E117" s="93">
        <v>2282</v>
      </c>
      <c r="F117" s="41">
        <v>2130</v>
      </c>
      <c r="G117" s="26"/>
      <c r="H117" s="64"/>
      <c r="I117" s="104"/>
      <c r="J117" s="64"/>
      <c r="K117" s="64"/>
      <c r="L117" s="93">
        <v>2240</v>
      </c>
      <c r="M117" s="95"/>
      <c r="N117" s="6"/>
      <c r="O117" s="21"/>
    </row>
    <row r="118" spans="1:15" ht="31.5">
      <c r="A118" s="4" t="e">
        <f>#REF!+1</f>
        <v>#REF!</v>
      </c>
      <c r="B118" s="39"/>
      <c r="C118" s="39" t="s">
        <v>202</v>
      </c>
      <c r="D118" s="154" t="s">
        <v>203</v>
      </c>
      <c r="E118" s="93">
        <v>2282</v>
      </c>
      <c r="F118" s="41">
        <v>1392</v>
      </c>
      <c r="G118" s="26"/>
      <c r="H118" s="64"/>
      <c r="I118" s="104"/>
      <c r="J118" s="64"/>
      <c r="K118" s="64"/>
      <c r="L118" s="93">
        <v>2240</v>
      </c>
      <c r="M118" s="95"/>
      <c r="N118" s="6"/>
      <c r="O118" s="21"/>
    </row>
    <row r="119" spans="1:15" ht="15.75">
      <c r="A119" s="4" t="e">
        <f>#REF!+1</f>
        <v>#REF!</v>
      </c>
      <c r="B119" s="39"/>
      <c r="C119" s="101" t="s">
        <v>221</v>
      </c>
      <c r="D119" s="154" t="s">
        <v>222</v>
      </c>
      <c r="E119" s="93">
        <v>2282</v>
      </c>
      <c r="F119" s="41">
        <f>2235.6+5508</f>
        <v>7743.6</v>
      </c>
      <c r="G119" s="26"/>
      <c r="H119" s="64"/>
      <c r="I119" s="104"/>
      <c r="J119" s="64"/>
      <c r="K119" s="64"/>
      <c r="L119" s="93">
        <v>2210</v>
      </c>
      <c r="M119" s="95"/>
      <c r="N119" s="6"/>
      <c r="O119" s="21"/>
    </row>
    <row r="120" spans="1:15" ht="31.5">
      <c r="A120" s="4"/>
      <c r="B120" s="39"/>
      <c r="C120" s="101" t="s">
        <v>257</v>
      </c>
      <c r="D120" s="154" t="s">
        <v>258</v>
      </c>
      <c r="E120" s="93">
        <v>2282</v>
      </c>
      <c r="F120" s="41">
        <f>129.6+10992</f>
        <v>11121.6</v>
      </c>
      <c r="G120" s="26"/>
      <c r="H120" s="64"/>
      <c r="I120" s="104"/>
      <c r="J120" s="64"/>
      <c r="K120" s="64"/>
      <c r="L120" s="93">
        <v>2210</v>
      </c>
      <c r="M120" s="95"/>
      <c r="N120" s="6"/>
      <c r="O120" s="21"/>
    </row>
    <row r="121" spans="1:15" ht="15.75">
      <c r="A121" s="4" t="e">
        <f>A119+1</f>
        <v>#REF!</v>
      </c>
      <c r="B121" s="39"/>
      <c r="C121" s="101" t="s">
        <v>223</v>
      </c>
      <c r="D121" s="154" t="s">
        <v>224</v>
      </c>
      <c r="E121" s="93">
        <v>2282</v>
      </c>
      <c r="F121" s="41">
        <f>290+290+6000</f>
        <v>6580</v>
      </c>
      <c r="G121" s="26"/>
      <c r="H121" s="64"/>
      <c r="I121" s="104"/>
      <c r="J121" s="64"/>
      <c r="K121" s="64"/>
      <c r="L121" s="93">
        <v>2210</v>
      </c>
      <c r="M121" s="95"/>
      <c r="N121" s="6"/>
      <c r="O121" s="21"/>
    </row>
    <row r="122" spans="1:15" ht="31.5">
      <c r="A122" s="4"/>
      <c r="B122" s="39"/>
      <c r="C122" s="101" t="s">
        <v>256</v>
      </c>
      <c r="D122" s="154" t="s">
        <v>268</v>
      </c>
      <c r="E122" s="93">
        <v>2282</v>
      </c>
      <c r="F122" s="41">
        <v>4608</v>
      </c>
      <c r="G122" s="26"/>
      <c r="H122" s="64"/>
      <c r="I122" s="104"/>
      <c r="J122" s="64"/>
      <c r="K122" s="64"/>
      <c r="L122" s="93">
        <v>2240</v>
      </c>
      <c r="M122" s="95"/>
      <c r="N122" s="6"/>
      <c r="O122" s="21"/>
    </row>
    <row r="123" spans="1:15" ht="47.25">
      <c r="A123" s="4"/>
      <c r="B123" s="39"/>
      <c r="C123" s="101" t="s">
        <v>338</v>
      </c>
      <c r="D123" s="154" t="s">
        <v>310</v>
      </c>
      <c r="E123" s="93">
        <v>2282</v>
      </c>
      <c r="F123" s="41">
        <v>119930.93</v>
      </c>
      <c r="G123" s="26"/>
      <c r="H123" s="64"/>
      <c r="I123" s="104"/>
      <c r="J123" s="64"/>
      <c r="K123" s="64"/>
      <c r="L123" s="93">
        <v>2240</v>
      </c>
      <c r="M123" s="95"/>
      <c r="N123" s="6"/>
      <c r="O123" s="21"/>
    </row>
    <row r="124" spans="1:15" ht="47.25">
      <c r="A124" s="4" t="e">
        <f>#REF!+1</f>
        <v>#REF!</v>
      </c>
      <c r="B124" s="39"/>
      <c r="C124" s="101" t="s">
        <v>311</v>
      </c>
      <c r="D124" s="154" t="s">
        <v>310</v>
      </c>
      <c r="E124" s="93">
        <v>2282</v>
      </c>
      <c r="F124" s="41">
        <v>304443.6</v>
      </c>
      <c r="G124" s="26"/>
      <c r="H124" s="64"/>
      <c r="I124" s="104"/>
      <c r="J124" s="64"/>
      <c r="K124" s="64"/>
      <c r="L124" s="93">
        <v>2240</v>
      </c>
      <c r="M124" s="95"/>
      <c r="N124" s="6"/>
      <c r="O124" s="21"/>
    </row>
    <row r="125" spans="1:15" ht="78.75">
      <c r="A125" s="4"/>
      <c r="B125" s="39"/>
      <c r="C125" s="101"/>
      <c r="D125" s="154" t="s">
        <v>263</v>
      </c>
      <c r="E125" s="93">
        <v>2282</v>
      </c>
      <c r="F125" s="41">
        <v>284318.18</v>
      </c>
      <c r="G125" s="26"/>
      <c r="H125" s="64"/>
      <c r="I125" s="104"/>
      <c r="J125" s="64"/>
      <c r="K125" s="64"/>
      <c r="L125" s="93">
        <v>2240</v>
      </c>
      <c r="M125" s="95"/>
      <c r="N125" s="6"/>
      <c r="O125" s="21"/>
    </row>
    <row r="126" spans="1:15" ht="47.25">
      <c r="A126" s="4"/>
      <c r="B126" s="39"/>
      <c r="C126" s="101" t="s">
        <v>312</v>
      </c>
      <c r="D126" s="154" t="s">
        <v>314</v>
      </c>
      <c r="E126" s="93">
        <v>2282</v>
      </c>
      <c r="F126" s="41">
        <v>2130</v>
      </c>
      <c r="G126" s="26"/>
      <c r="H126" s="64"/>
      <c r="I126" s="64"/>
      <c r="J126" s="64"/>
      <c r="K126" s="64"/>
      <c r="L126" s="93">
        <v>2240</v>
      </c>
      <c r="M126" s="95"/>
      <c r="N126" s="6"/>
      <c r="O126" s="21"/>
    </row>
    <row r="127" spans="1:15" ht="47.25">
      <c r="A127" s="4"/>
      <c r="B127" s="39"/>
      <c r="C127" s="101" t="s">
        <v>312</v>
      </c>
      <c r="D127" s="154" t="s">
        <v>313</v>
      </c>
      <c r="E127" s="93">
        <v>2282</v>
      </c>
      <c r="F127" s="41">
        <v>2130</v>
      </c>
      <c r="G127" s="26"/>
      <c r="H127" s="64"/>
      <c r="I127" s="64"/>
      <c r="J127" s="64"/>
      <c r="K127" s="64"/>
      <c r="L127" s="93">
        <v>2240</v>
      </c>
      <c r="M127" s="95"/>
      <c r="N127" s="6"/>
      <c r="O127" s="21"/>
    </row>
    <row r="128" spans="1:15" ht="47.25">
      <c r="A128" s="4"/>
      <c r="B128" s="39"/>
      <c r="C128" s="101" t="s">
        <v>330</v>
      </c>
      <c r="D128" s="154" t="s">
        <v>331</v>
      </c>
      <c r="E128" s="93">
        <v>2282</v>
      </c>
      <c r="F128" s="41">
        <v>2130</v>
      </c>
      <c r="G128" s="26"/>
      <c r="H128" s="64"/>
      <c r="I128" s="64"/>
      <c r="J128" s="64"/>
      <c r="K128" s="64"/>
      <c r="L128" s="93">
        <v>2240</v>
      </c>
      <c r="M128" s="95"/>
      <c r="N128" s="6"/>
      <c r="O128" s="21"/>
    </row>
    <row r="129" spans="1:15" ht="63">
      <c r="A129" s="4"/>
      <c r="B129" s="39"/>
      <c r="C129" s="101" t="s">
        <v>330</v>
      </c>
      <c r="D129" s="154" t="s">
        <v>332</v>
      </c>
      <c r="E129" s="93">
        <v>2282</v>
      </c>
      <c r="F129" s="41">
        <v>2130</v>
      </c>
      <c r="G129" s="26"/>
      <c r="H129" s="64"/>
      <c r="I129" s="64"/>
      <c r="J129" s="64"/>
      <c r="K129" s="64"/>
      <c r="L129" s="93">
        <v>2240</v>
      </c>
      <c r="M129" s="95"/>
      <c r="N129" s="6"/>
      <c r="O129" s="21"/>
    </row>
    <row r="130" spans="1:15" ht="63">
      <c r="A130" s="4"/>
      <c r="B130" s="39"/>
      <c r="C130" s="101"/>
      <c r="D130" s="154" t="s">
        <v>323</v>
      </c>
      <c r="E130" s="93">
        <v>2282</v>
      </c>
      <c r="F130" s="41">
        <v>297469</v>
      </c>
      <c r="G130" s="26"/>
      <c r="H130" s="64"/>
      <c r="I130" s="64"/>
      <c r="J130" s="64"/>
      <c r="K130" s="64"/>
      <c r="L130" s="93">
        <v>2240</v>
      </c>
      <c r="M130" s="95"/>
      <c r="N130" s="6"/>
      <c r="O130" s="21"/>
    </row>
    <row r="131" spans="1:15" ht="47.25">
      <c r="A131" s="4"/>
      <c r="B131" s="39"/>
      <c r="C131" s="101"/>
      <c r="D131" s="130" t="s">
        <v>345</v>
      </c>
      <c r="E131" s="93">
        <v>2282</v>
      </c>
      <c r="F131" s="41">
        <v>173976</v>
      </c>
      <c r="G131" s="26"/>
      <c r="H131" s="64"/>
      <c r="I131" s="64"/>
      <c r="J131" s="64"/>
      <c r="K131" s="64"/>
      <c r="L131" s="93">
        <v>2240</v>
      </c>
      <c r="M131" s="95"/>
      <c r="N131" s="6"/>
      <c r="O131" s="21"/>
    </row>
    <row r="132" spans="1:15" ht="15.75">
      <c r="A132" s="4"/>
      <c r="B132" s="39"/>
      <c r="C132" s="101" t="s">
        <v>229</v>
      </c>
      <c r="D132" s="154" t="s">
        <v>230</v>
      </c>
      <c r="E132" s="93">
        <v>2282</v>
      </c>
      <c r="F132" s="41">
        <v>5000</v>
      </c>
      <c r="G132" s="26"/>
      <c r="H132" s="64"/>
      <c r="I132" s="104"/>
      <c r="J132" s="64"/>
      <c r="K132" s="64"/>
      <c r="L132" s="93">
        <v>2240</v>
      </c>
      <c r="M132" s="95"/>
      <c r="N132" s="6"/>
      <c r="O132" s="21"/>
    </row>
    <row r="133" spans="1:15" ht="31.5">
      <c r="A133" s="4"/>
      <c r="B133" s="39"/>
      <c r="C133" s="39" t="s">
        <v>290</v>
      </c>
      <c r="D133" s="154" t="s">
        <v>291</v>
      </c>
      <c r="E133" s="93">
        <v>2282</v>
      </c>
      <c r="F133" s="41">
        <f>7084.8+29562+6210</f>
        <v>42856.8</v>
      </c>
      <c r="G133" s="26"/>
      <c r="H133" s="64"/>
      <c r="I133" s="104"/>
      <c r="J133" s="64"/>
      <c r="K133" s="64"/>
      <c r="L133" s="93">
        <v>2210</v>
      </c>
      <c r="M133" s="95"/>
      <c r="N133" s="6"/>
      <c r="O133" s="21"/>
    </row>
    <row r="134" spans="1:15" ht="15.75">
      <c r="A134" s="4"/>
      <c r="B134" s="39"/>
      <c r="C134" s="39" t="s">
        <v>304</v>
      </c>
      <c r="D134" s="154" t="s">
        <v>301</v>
      </c>
      <c r="E134" s="93">
        <v>2282</v>
      </c>
      <c r="F134" s="41">
        <v>2900</v>
      </c>
      <c r="G134" s="26"/>
      <c r="H134" s="64"/>
      <c r="I134" s="104"/>
      <c r="J134" s="64"/>
      <c r="K134" s="64"/>
      <c r="L134" s="93">
        <v>2240</v>
      </c>
      <c r="M134" s="128"/>
      <c r="N134" s="6"/>
      <c r="O134" s="21"/>
    </row>
    <row r="135" spans="1:15" ht="15.75">
      <c r="A135" s="4"/>
      <c r="B135" s="39"/>
      <c r="C135" s="39" t="s">
        <v>246</v>
      </c>
      <c r="D135" s="154" t="s">
        <v>247</v>
      </c>
      <c r="E135" s="93">
        <v>2282</v>
      </c>
      <c r="F135" s="41">
        <v>25000</v>
      </c>
      <c r="G135" s="26"/>
      <c r="H135" s="64"/>
      <c r="I135" s="104"/>
      <c r="J135" s="64"/>
      <c r="K135" s="64"/>
      <c r="L135" s="93">
        <v>2240</v>
      </c>
      <c r="M135" s="128"/>
      <c r="N135" s="6"/>
      <c r="O135" s="21"/>
    </row>
    <row r="136" spans="1:15" ht="15.75">
      <c r="A136" s="4"/>
      <c r="B136" s="39"/>
      <c r="C136" s="39" t="s">
        <v>266</v>
      </c>
      <c r="D136" s="154" t="s">
        <v>267</v>
      </c>
      <c r="E136" s="93">
        <v>2282</v>
      </c>
      <c r="F136" s="41">
        <v>3000</v>
      </c>
      <c r="G136" s="26"/>
      <c r="H136" s="64"/>
      <c r="I136" s="104"/>
      <c r="J136" s="64"/>
      <c r="K136" s="64"/>
      <c r="L136" s="93">
        <v>2240</v>
      </c>
      <c r="M136" s="128"/>
      <c r="N136" s="6"/>
      <c r="O136" s="21"/>
    </row>
    <row r="137" spans="1:15" ht="33.75" customHeight="1">
      <c r="A137" s="4"/>
      <c r="B137" s="39" t="s">
        <v>228</v>
      </c>
      <c r="C137" s="39" t="s">
        <v>252</v>
      </c>
      <c r="D137" s="154" t="s">
        <v>253</v>
      </c>
      <c r="E137" s="93">
        <v>2282</v>
      </c>
      <c r="F137" s="41">
        <v>840</v>
      </c>
      <c r="G137" s="26"/>
      <c r="H137" s="64"/>
      <c r="I137" s="104"/>
      <c r="J137" s="64"/>
      <c r="K137" s="64"/>
      <c r="L137" s="93">
        <v>2240</v>
      </c>
      <c r="M137" s="128"/>
      <c r="N137" s="6"/>
      <c r="O137" s="21"/>
    </row>
    <row r="138" spans="1:15" ht="15.75">
      <c r="A138" s="4"/>
      <c r="B138" s="39"/>
      <c r="C138" s="39" t="s">
        <v>319</v>
      </c>
      <c r="D138" s="154" t="s">
        <v>320</v>
      </c>
      <c r="E138" s="93">
        <v>2282</v>
      </c>
      <c r="F138" s="41">
        <v>474.96</v>
      </c>
      <c r="G138" s="26"/>
      <c r="H138" s="64"/>
      <c r="I138" s="104"/>
      <c r="J138" s="64"/>
      <c r="K138" s="64"/>
      <c r="L138" s="93">
        <v>2240</v>
      </c>
      <c r="M138" s="128"/>
      <c r="N138" s="6"/>
      <c r="O138" s="21"/>
    </row>
    <row r="139" spans="1:15" ht="15.75">
      <c r="A139" s="4"/>
      <c r="B139" s="39"/>
      <c r="C139" s="39" t="s">
        <v>244</v>
      </c>
      <c r="D139" s="154" t="s">
        <v>245</v>
      </c>
      <c r="E139" s="93">
        <v>2282</v>
      </c>
      <c r="F139" s="41">
        <f>15962+14875</f>
        <v>30837</v>
      </c>
      <c r="G139" s="26"/>
      <c r="H139" s="64"/>
      <c r="I139" s="104"/>
      <c r="J139" s="64"/>
      <c r="K139" s="64"/>
      <c r="L139" s="93">
        <v>2240</v>
      </c>
      <c r="M139" s="128"/>
      <c r="N139" s="6"/>
      <c r="O139" s="21"/>
    </row>
    <row r="140" spans="1:15" ht="15.75">
      <c r="A140" s="4" t="e">
        <f>#REF!+1</f>
        <v>#REF!</v>
      </c>
      <c r="B140" s="39"/>
      <c r="C140" s="39" t="s">
        <v>186</v>
      </c>
      <c r="D140" s="154" t="s">
        <v>236</v>
      </c>
      <c r="E140" s="93">
        <v>2282</v>
      </c>
      <c r="F140" s="41">
        <f>108</f>
        <v>108</v>
      </c>
      <c r="G140" s="26"/>
      <c r="H140" s="64"/>
      <c r="I140" s="64"/>
      <c r="J140" s="7"/>
      <c r="K140" s="7"/>
      <c r="L140" s="93">
        <v>2240</v>
      </c>
      <c r="M140" s="95"/>
      <c r="N140" s="44"/>
      <c r="O140" s="21"/>
    </row>
    <row r="141" spans="1:15" ht="31.5">
      <c r="A141" s="4" t="e">
        <f>A140+1</f>
        <v>#REF!</v>
      </c>
      <c r="B141" s="39"/>
      <c r="C141" s="39" t="s">
        <v>187</v>
      </c>
      <c r="D141" s="154" t="s">
        <v>188</v>
      </c>
      <c r="E141" s="93">
        <v>2282</v>
      </c>
      <c r="F141" s="144">
        <v>3200</v>
      </c>
      <c r="G141" s="173"/>
      <c r="H141" s="64"/>
      <c r="I141" s="104"/>
      <c r="J141" s="50"/>
      <c r="K141" s="7"/>
      <c r="L141" s="93">
        <v>2240</v>
      </c>
      <c r="M141" s="95"/>
      <c r="N141" s="44"/>
      <c r="O141" s="21"/>
    </row>
    <row r="142" spans="1:15" ht="15.75">
      <c r="A142" s="4" t="e">
        <f>A141+1</f>
        <v>#REF!</v>
      </c>
      <c r="B142" s="39"/>
      <c r="C142" s="39" t="s">
        <v>189</v>
      </c>
      <c r="D142" s="154" t="s">
        <v>190</v>
      </c>
      <c r="E142" s="93">
        <v>2282</v>
      </c>
      <c r="F142" s="41">
        <f>6015+1963+1987+2023+1968+2250</f>
        <v>16206</v>
      </c>
      <c r="G142" s="26"/>
      <c r="H142" s="64"/>
      <c r="I142" s="104"/>
      <c r="J142" s="172"/>
      <c r="K142" s="7"/>
      <c r="L142" s="93">
        <v>2240</v>
      </c>
      <c r="M142" s="95"/>
      <c r="N142" s="44"/>
      <c r="O142" s="21"/>
    </row>
    <row r="143" spans="1:15" ht="15.75">
      <c r="A143" s="4"/>
      <c r="B143" s="84"/>
      <c r="C143" s="39" t="s">
        <v>295</v>
      </c>
      <c r="D143" s="154" t="s">
        <v>296</v>
      </c>
      <c r="E143" s="93">
        <v>2282</v>
      </c>
      <c r="F143" s="41">
        <v>964</v>
      </c>
      <c r="G143" s="26"/>
      <c r="H143" s="64"/>
      <c r="I143" s="104"/>
      <c r="J143" s="172"/>
      <c r="K143" s="7"/>
      <c r="L143" s="93">
        <v>2240</v>
      </c>
      <c r="M143" s="129"/>
      <c r="N143" s="85"/>
      <c r="O143" s="21"/>
    </row>
  </sheetData>
  <sheetProtection/>
  <autoFilter ref="A3:N143"/>
  <mergeCells count="12">
    <mergeCell ref="A1:N1"/>
    <mergeCell ref="A2:N2"/>
    <mergeCell ref="A4:A5"/>
    <mergeCell ref="A7:A10"/>
    <mergeCell ref="A14:A29"/>
    <mergeCell ref="A39:A44"/>
    <mergeCell ref="A45:A70"/>
    <mergeCell ref="A90:A93"/>
    <mergeCell ref="A96:A98"/>
    <mergeCell ref="D102:D103"/>
    <mergeCell ref="A88:A89"/>
    <mergeCell ref="N88:N89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206-Aleksey</cp:lastModifiedBy>
  <cp:lastPrinted>2014-12-10T12:19:59Z</cp:lastPrinted>
  <dcterms:created xsi:type="dcterms:W3CDTF">2013-01-22T08:47:21Z</dcterms:created>
  <dcterms:modified xsi:type="dcterms:W3CDTF">2015-03-20T13:57:08Z</dcterms:modified>
  <cp:category/>
  <cp:version/>
  <cp:contentType/>
  <cp:contentStatus/>
</cp:coreProperties>
</file>